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aveExternalLinkValues="0" codeName="ThisWorkbook"/>
  <mc:AlternateContent xmlns:mc="http://schemas.openxmlformats.org/markup-compatibility/2006">
    <mc:Choice Requires="x15">
      <x15ac:absPath xmlns:x15ac="http://schemas.microsoft.com/office/spreadsheetml/2010/11/ac" url="C:\Users\vmirtic\Desktop\"/>
    </mc:Choice>
  </mc:AlternateContent>
  <xr:revisionPtr revIDLastSave="0" documentId="8_{5D8EC115-52C5-42D8-99C1-6F004896DE08}" xr6:coauthVersionLast="40" xr6:coauthVersionMax="40" xr10:uidLastSave="{00000000-0000-0000-0000-000000000000}"/>
  <bookViews>
    <workbookView xWindow="0" yWindow="0" windowWidth="28800" windowHeight="12225" firstSheet="1" activeTab="7"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H162" i="3" s="1"/>
  <c r="O3" i="3"/>
  <c r="H173" i="3" s="1"/>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G15" i="37" s="1"/>
  <c r="C15" i="37"/>
  <c r="D15" i="37"/>
  <c r="B16" i="37"/>
  <c r="G16" i="37" s="1"/>
  <c r="C16" i="37"/>
  <c r="D16" i="37"/>
  <c r="B17" i="37"/>
  <c r="C17" i="37"/>
  <c r="H17" i="37" s="1"/>
  <c r="D17" i="37"/>
  <c r="B18" i="37"/>
  <c r="C18" i="37"/>
  <c r="D18" i="37"/>
  <c r="B19" i="37"/>
  <c r="B20" i="37"/>
  <c r="C20" i="37"/>
  <c r="D20" i="37"/>
  <c r="G20" i="37" s="1"/>
  <c r="B21" i="37"/>
  <c r="C21" i="37"/>
  <c r="D21" i="37"/>
  <c r="G21" i="37" s="1"/>
  <c r="B22" i="37"/>
  <c r="C22" i="37"/>
  <c r="D22" i="37"/>
  <c r="G22" i="37" s="1"/>
  <c r="B23" i="37"/>
  <c r="C23" i="37"/>
  <c r="D23" i="37"/>
  <c r="G23" i="37" s="1"/>
  <c r="B24" i="37"/>
  <c r="C24" i="37"/>
  <c r="D24" i="37"/>
  <c r="G24" i="37" s="1"/>
  <c r="B25" i="37"/>
  <c r="B26" i="37"/>
  <c r="C26" i="37"/>
  <c r="D26" i="37"/>
  <c r="B27" i="37"/>
  <c r="C27" i="37"/>
  <c r="D27" i="37"/>
  <c r="B28" i="37"/>
  <c r="G28" i="37" s="1"/>
  <c r="C28" i="37"/>
  <c r="D28" i="37"/>
  <c r="B29" i="37"/>
  <c r="G29" i="37" s="1"/>
  <c r="C29" i="37"/>
  <c r="D29" i="37"/>
  <c r="B30" i="37"/>
  <c r="C30" i="37"/>
  <c r="D30" i="37"/>
  <c r="B31" i="37"/>
  <c r="C31" i="37"/>
  <c r="D31" i="37"/>
  <c r="B32" i="37"/>
  <c r="G32" i="37" s="1"/>
  <c r="C32" i="37"/>
  <c r="D32" i="37"/>
  <c r="B33" i="37"/>
  <c r="B34" i="37"/>
  <c r="C34" i="37"/>
  <c r="D34" i="37"/>
  <c r="G34" i="37"/>
  <c r="B35" i="37"/>
  <c r="C35" i="37"/>
  <c r="D35" i="37"/>
  <c r="G35" i="37"/>
  <c r="B36" i="37"/>
  <c r="B37" i="37"/>
  <c r="C37" i="37"/>
  <c r="D37" i="37"/>
  <c r="B38" i="37"/>
  <c r="G38" i="37" s="1"/>
  <c r="C38" i="37"/>
  <c r="D38" i="37"/>
  <c r="B39" i="37"/>
  <c r="G39" i="37" s="1"/>
  <c r="C39" i="37"/>
  <c r="D39" i="37"/>
  <c r="B40" i="37"/>
  <c r="B41" i="37"/>
  <c r="B42" i="37"/>
  <c r="G42" i="37" s="1"/>
  <c r="C42" i="37"/>
  <c r="D42" i="37"/>
  <c r="B43" i="37"/>
  <c r="G43" i="37" s="1"/>
  <c r="C43" i="37"/>
  <c r="D43" i="37"/>
  <c r="B44" i="37"/>
  <c r="C44" i="37"/>
  <c r="D44" i="37"/>
  <c r="B45" i="37"/>
  <c r="C45" i="37"/>
  <c r="D45" i="37"/>
  <c r="B46" i="37"/>
  <c r="B47" i="37"/>
  <c r="B48" i="37"/>
  <c r="C48" i="37"/>
  <c r="D48" i="37"/>
  <c r="B49" i="37"/>
  <c r="C49" i="37"/>
  <c r="D49" i="37"/>
  <c r="B50" i="37"/>
  <c r="B51" i="37"/>
  <c r="C51" i="37"/>
  <c r="D51" i="37"/>
  <c r="G51" i="37" s="1"/>
  <c r="B52" i="37"/>
  <c r="C52" i="37"/>
  <c r="D52" i="37"/>
  <c r="G52" i="37" s="1"/>
  <c r="B53" i="37"/>
  <c r="C53" i="37"/>
  <c r="D53" i="37"/>
  <c r="G53" i="37" s="1"/>
  <c r="B54" i="37"/>
  <c r="C54" i="37"/>
  <c r="D54" i="37"/>
  <c r="G54" i="37" s="1"/>
  <c r="B55" i="37"/>
  <c r="B56" i="37"/>
  <c r="C56" i="37"/>
  <c r="D56" i="37"/>
  <c r="B57" i="37"/>
  <c r="C57" i="37"/>
  <c r="D57" i="37"/>
  <c r="B58" i="37"/>
  <c r="B59" i="37"/>
  <c r="C59" i="37"/>
  <c r="D59" i="37"/>
  <c r="G59" i="37" s="1"/>
  <c r="B60" i="37"/>
  <c r="C60" i="37"/>
  <c r="D60" i="37"/>
  <c r="G60" i="37" s="1"/>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G71" i="37" s="1"/>
  <c r="B72" i="37"/>
  <c r="C72" i="37"/>
  <c r="D72" i="37"/>
  <c r="G72" i="37" s="1"/>
  <c r="B73" i="37"/>
  <c r="C73" i="37"/>
  <c r="D73" i="37"/>
  <c r="G73" i="37" s="1"/>
  <c r="B74" i="37"/>
  <c r="C74" i="37"/>
  <c r="D74" i="37"/>
  <c r="G74" i="37" s="1"/>
  <c r="B75" i="37"/>
  <c r="B76" i="37"/>
  <c r="B77" i="37"/>
  <c r="G77" i="37" s="1"/>
  <c r="C77" i="37"/>
  <c r="D77" i="37"/>
  <c r="B78" i="37"/>
  <c r="G78" i="37" s="1"/>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G85" i="37" s="1"/>
  <c r="C85" i="37"/>
  <c r="D85" i="37"/>
  <c r="B86" i="37"/>
  <c r="C86" i="37"/>
  <c r="D86" i="37"/>
  <c r="B87" i="37"/>
  <c r="C87" i="37"/>
  <c r="H87" i="37" s="1"/>
  <c r="D87" i="37"/>
  <c r="B88" i="37"/>
  <c r="C88" i="37"/>
  <c r="D88" i="37"/>
  <c r="B89" i="37"/>
  <c r="G89" i="37" s="1"/>
  <c r="C89" i="37"/>
  <c r="D89" i="37"/>
  <c r="B90" i="37"/>
  <c r="G90" i="37" s="1"/>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G100" i="37" s="1"/>
  <c r="C100" i="37"/>
  <c r="D100" i="37"/>
  <c r="B101" i="37"/>
  <c r="G101" i="37" s="1"/>
  <c r="C101" i="37"/>
  <c r="D101" i="37"/>
  <c r="B102" i="37"/>
  <c r="C102" i="37"/>
  <c r="D102" i="37"/>
  <c r="B103" i="37"/>
  <c r="C103" i="37"/>
  <c r="D103" i="37"/>
  <c r="B104" i="37"/>
  <c r="G104" i="37" s="1"/>
  <c r="C104" i="37"/>
  <c r="D104" i="37"/>
  <c r="B105" i="37"/>
  <c r="G105" i="37" s="1"/>
  <c r="C105" i="37"/>
  <c r="D105" i="37"/>
  <c r="B106" i="37"/>
  <c r="B107" i="37"/>
  <c r="B108" i="37"/>
  <c r="G108" i="37" s="1"/>
  <c r="C108" i="37"/>
  <c r="D108" i="37"/>
  <c r="B109" i="37"/>
  <c r="G109" i="37" s="1"/>
  <c r="C109" i="37"/>
  <c r="D109" i="37"/>
  <c r="B110" i="37"/>
  <c r="C110" i="37"/>
  <c r="D110" i="37"/>
  <c r="B111" i="37"/>
  <c r="C111" i="37"/>
  <c r="D111" i="37"/>
  <c r="B112" i="37"/>
  <c r="B113" i="37"/>
  <c r="C113" i="37"/>
  <c r="D113" i="37"/>
  <c r="G113" i="37" s="1"/>
  <c r="B114" i="37"/>
  <c r="C114" i="37"/>
  <c r="D114" i="37"/>
  <c r="G114" i="37" s="1"/>
  <c r="B115" i="37"/>
  <c r="C115" i="37"/>
  <c r="D115" i="37"/>
  <c r="G115" i="37" s="1"/>
  <c r="B116" i="37"/>
  <c r="C116" i="37"/>
  <c r="D116" i="37"/>
  <c r="G116" i="37" s="1"/>
  <c r="B117" i="37"/>
  <c r="C117" i="37"/>
  <c r="D117" i="37"/>
  <c r="G117" i="37" s="1"/>
  <c r="B118" i="37"/>
  <c r="C118" i="37"/>
  <c r="D118" i="37"/>
  <c r="G118" i="37" s="1"/>
  <c r="B119" i="37"/>
  <c r="C119" i="37"/>
  <c r="D119" i="37"/>
  <c r="G119" i="37" s="1"/>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C130" i="37"/>
  <c r="D130" i="37"/>
  <c r="G130" i="37"/>
  <c r="B131" i="37"/>
  <c r="B132" i="37"/>
  <c r="B133" i="37"/>
  <c r="C133" i="37"/>
  <c r="D133" i="37"/>
  <c r="B134" i="37"/>
  <c r="C134" i="37"/>
  <c r="D134" i="37"/>
  <c r="B135" i="37"/>
  <c r="C135" i="37"/>
  <c r="G135" i="37" s="1"/>
  <c r="D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G155" i="37" s="1"/>
  <c r="C155" i="37"/>
  <c r="D155" i="37"/>
  <c r="B156" i="37"/>
  <c r="C156" i="37"/>
  <c r="D156" i="37"/>
  <c r="B157" i="37"/>
  <c r="B158" i="37"/>
  <c r="G158" i="37" s="1"/>
  <c r="C158" i="37"/>
  <c r="D158" i="37"/>
  <c r="B159" i="37"/>
  <c r="C159" i="37"/>
  <c r="D159" i="37"/>
  <c r="B160" i="37"/>
  <c r="C160" i="37"/>
  <c r="D160" i="37"/>
  <c r="B161" i="37"/>
  <c r="B162" i="37"/>
  <c r="B163" i="37"/>
  <c r="C163" i="37"/>
  <c r="D163" i="37"/>
  <c r="B164" i="37"/>
  <c r="C164" i="37"/>
  <c r="D164" i="37"/>
  <c r="G164" i="37" s="1"/>
  <c r="B165" i="37"/>
  <c r="C165" i="37"/>
  <c r="D165" i="37"/>
  <c r="H165" i="37" s="1"/>
  <c r="B166" i="37"/>
  <c r="C166" i="37"/>
  <c r="D166" i="37"/>
  <c r="G166" i="37" s="1"/>
  <c r="B167" i="37"/>
  <c r="B168" i="37"/>
  <c r="C168" i="37"/>
  <c r="D168" i="37"/>
  <c r="B169" i="37"/>
  <c r="C169" i="37"/>
  <c r="D169" i="37"/>
  <c r="B170" i="37"/>
  <c r="C170" i="37"/>
  <c r="D170" i="37"/>
  <c r="B171" i="37"/>
  <c r="C171" i="37"/>
  <c r="D171" i="37"/>
  <c r="H171" i="37" s="1"/>
  <c r="B172" i="37"/>
  <c r="C172" i="37"/>
  <c r="D172" i="37"/>
  <c r="B173" i="37"/>
  <c r="C173" i="37"/>
  <c r="D173" i="37"/>
  <c r="B174" i="37"/>
  <c r="C174" i="37"/>
  <c r="D174" i="37"/>
  <c r="B175" i="37"/>
  <c r="B176" i="37"/>
  <c r="C176" i="37"/>
  <c r="D176" i="37"/>
  <c r="B177" i="37"/>
  <c r="C177" i="37"/>
  <c r="D177" i="37"/>
  <c r="H177" i="37" s="1"/>
  <c r="B178" i="37"/>
  <c r="C178" i="37"/>
  <c r="D178" i="37"/>
  <c r="H178" i="37" s="1"/>
  <c r="G178" i="37"/>
  <c r="B179" i="37"/>
  <c r="C179" i="37"/>
  <c r="D179" i="37"/>
  <c r="B180" i="37"/>
  <c r="C180" i="37"/>
  <c r="D180" i="37"/>
  <c r="G180" i="37" s="1"/>
  <c r="B181" i="37"/>
  <c r="C181" i="37"/>
  <c r="D181" i="37"/>
  <c r="G181" i="37" s="1"/>
  <c r="B182" i="37"/>
  <c r="C182" i="37"/>
  <c r="D182" i="37"/>
  <c r="G182" i="37" s="1"/>
  <c r="B183" i="37"/>
  <c r="C183" i="37"/>
  <c r="D183" i="37"/>
  <c r="G183" i="37"/>
  <c r="B184" i="37"/>
  <c r="C184" i="37"/>
  <c r="D184" i="37"/>
  <c r="H184" i="37" s="1"/>
  <c r="B185" i="37"/>
  <c r="C185" i="37"/>
  <c r="D185" i="37"/>
  <c r="G185" i="37"/>
  <c r="B186" i="37"/>
  <c r="B187" i="37"/>
  <c r="C187" i="37"/>
  <c r="D187" i="37"/>
  <c r="B188" i="37"/>
  <c r="C188" i="37"/>
  <c r="D188" i="37"/>
  <c r="B189" i="37"/>
  <c r="C189" i="37"/>
  <c r="D189" i="37"/>
  <c r="H189" i="37" s="1"/>
  <c r="G189" i="37"/>
  <c r="B190" i="37"/>
  <c r="C190" i="37"/>
  <c r="D190" i="37"/>
  <c r="H190" i="37" s="1"/>
  <c r="B191" i="37"/>
  <c r="C191" i="37"/>
  <c r="G191" i="37" s="1"/>
  <c r="D191" i="37"/>
  <c r="B192" i="37"/>
  <c r="C192" i="37"/>
  <c r="D192" i="37"/>
  <c r="G192" i="37"/>
  <c r="B193" i="37"/>
  <c r="C193" i="37"/>
  <c r="D193" i="37"/>
  <c r="B194" i="37"/>
  <c r="B195" i="37"/>
  <c r="B196" i="37"/>
  <c r="C196" i="37"/>
  <c r="G196" i="37" s="1"/>
  <c r="D196" i="37"/>
  <c r="B197" i="37"/>
  <c r="C197" i="37"/>
  <c r="G197" i="37" s="1"/>
  <c r="D197" i="37"/>
  <c r="B198" i="37"/>
  <c r="C198" i="37"/>
  <c r="G198" i="37" s="1"/>
  <c r="D198" i="37"/>
  <c r="B199" i="37"/>
  <c r="C199" i="37"/>
  <c r="G199" i="37" s="1"/>
  <c r="D199" i="37"/>
  <c r="B200" i="37"/>
  <c r="B201" i="37"/>
  <c r="G201" i="37" s="1"/>
  <c r="C201" i="37"/>
  <c r="D201" i="37"/>
  <c r="B202" i="37"/>
  <c r="C202" i="37"/>
  <c r="D202" i="37"/>
  <c r="B203" i="37"/>
  <c r="G203" i="37" s="1"/>
  <c r="C203" i="37"/>
  <c r="D203" i="37"/>
  <c r="B204" i="37"/>
  <c r="G204" i="37" s="1"/>
  <c r="C204" i="37"/>
  <c r="D204" i="37"/>
  <c r="B205" i="37"/>
  <c r="G205" i="37" s="1"/>
  <c r="C205" i="37"/>
  <c r="D205" i="37"/>
  <c r="B206" i="37"/>
  <c r="G206" i="37" s="1"/>
  <c r="C206" i="37"/>
  <c r="D206" i="37"/>
  <c r="B207" i="37"/>
  <c r="G207" i="37" s="1"/>
  <c r="C207" i="37"/>
  <c r="D207" i="37"/>
  <c r="B208" i="37"/>
  <c r="B209" i="37"/>
  <c r="C209" i="37"/>
  <c r="D209" i="37"/>
  <c r="H209" i="37" s="1"/>
  <c r="B210" i="37"/>
  <c r="C210" i="37"/>
  <c r="D210" i="37"/>
  <c r="B211" i="37"/>
  <c r="C211" i="37"/>
  <c r="D211" i="37"/>
  <c r="G211" i="37" s="1"/>
  <c r="B212" i="37"/>
  <c r="C212" i="37"/>
  <c r="D212" i="37"/>
  <c r="G212" i="37" s="1"/>
  <c r="B213" i="37"/>
  <c r="B214" i="37"/>
  <c r="B215" i="37"/>
  <c r="C215" i="37"/>
  <c r="G215" i="37" s="1"/>
  <c r="D215" i="37"/>
  <c r="B216" i="37"/>
  <c r="C216" i="37"/>
  <c r="G216" i="37" s="1"/>
  <c r="D216" i="37"/>
  <c r="B217" i="37"/>
  <c r="B218" i="37"/>
  <c r="G218" i="37" s="1"/>
  <c r="C218" i="37"/>
  <c r="D218" i="37"/>
  <c r="B219" i="37"/>
  <c r="G219" i="37" s="1"/>
  <c r="C219" i="37"/>
  <c r="D219" i="37"/>
  <c r="B220" i="37"/>
  <c r="G220" i="37" s="1"/>
  <c r="C220" i="37"/>
  <c r="D220" i="37"/>
  <c r="B221" i="37"/>
  <c r="G221" i="37" s="1"/>
  <c r="C221" i="37"/>
  <c r="D221" i="37"/>
  <c r="B222" i="37"/>
  <c r="B223" i="37"/>
  <c r="B224" i="37"/>
  <c r="C224" i="37"/>
  <c r="D224" i="37"/>
  <c r="G224" i="37" s="1"/>
  <c r="B225" i="37"/>
  <c r="C225" i="37"/>
  <c r="D225" i="37"/>
  <c r="G225" i="37" s="1"/>
  <c r="B226" i="37"/>
  <c r="B227" i="37"/>
  <c r="C227" i="37"/>
  <c r="G227" i="37" s="1"/>
  <c r="D227" i="37"/>
  <c r="B228" i="37"/>
  <c r="C228" i="37"/>
  <c r="G228" i="37" s="1"/>
  <c r="D228" i="37"/>
  <c r="B229" i="37"/>
  <c r="B230" i="37"/>
  <c r="G230" i="37" s="1"/>
  <c r="C230" i="37"/>
  <c r="D230" i="37"/>
  <c r="B231" i="37"/>
  <c r="G231" i="37" s="1"/>
  <c r="C231" i="37"/>
  <c r="D231" i="37"/>
  <c r="B232" i="37"/>
  <c r="B233" i="37"/>
  <c r="C233" i="37"/>
  <c r="D233" i="37"/>
  <c r="G233" i="37"/>
  <c r="B234" i="37"/>
  <c r="C234" i="37"/>
  <c r="D234" i="37"/>
  <c r="G234" i="37"/>
  <c r="B235" i="37"/>
  <c r="B236" i="37"/>
  <c r="C236" i="37"/>
  <c r="D236" i="37"/>
  <c r="G236" i="37" s="1"/>
  <c r="B237" i="37"/>
  <c r="C237" i="37"/>
  <c r="D237" i="37"/>
  <c r="G237" i="37" s="1"/>
  <c r="B238" i="37"/>
  <c r="C238" i="37"/>
  <c r="D238" i="37"/>
  <c r="G238" i="37" s="1"/>
  <c r="B239" i="37"/>
  <c r="B240" i="37"/>
  <c r="C240" i="37"/>
  <c r="G240" i="37" s="1"/>
  <c r="D240" i="37"/>
  <c r="B241" i="37"/>
  <c r="C241" i="37"/>
  <c r="G241" i="37" s="1"/>
  <c r="D241" i="37"/>
  <c r="B242" i="37"/>
  <c r="B243" i="37"/>
  <c r="G243" i="37" s="1"/>
  <c r="C243" i="37"/>
  <c r="D243" i="37"/>
  <c r="B244" i="37"/>
  <c r="G244" i="37" s="1"/>
  <c r="C244" i="37"/>
  <c r="D244" i="37"/>
  <c r="B245" i="37"/>
  <c r="G245" i="37" s="1"/>
  <c r="C245" i="37"/>
  <c r="D245" i="37"/>
  <c r="B246" i="37"/>
  <c r="G246" i="37" s="1"/>
  <c r="C246" i="37"/>
  <c r="D246" i="37"/>
  <c r="B247" i="37"/>
  <c r="B248" i="37"/>
  <c r="B249" i="37"/>
  <c r="C249" i="37"/>
  <c r="D249" i="37"/>
  <c r="G249" i="37" s="1"/>
  <c r="B250" i="37"/>
  <c r="C250" i="37"/>
  <c r="D250" i="37"/>
  <c r="G250" i="37" s="1"/>
  <c r="B251" i="37"/>
  <c r="C251" i="37"/>
  <c r="D251" i="37"/>
  <c r="G251" i="37" s="1"/>
  <c r="B252" i="37"/>
  <c r="C252" i="37"/>
  <c r="D252" i="37"/>
  <c r="G252" i="37" s="1"/>
  <c r="B253" i="37"/>
  <c r="C253" i="37"/>
  <c r="D253" i="37"/>
  <c r="G253" i="37" s="1"/>
  <c r="B254" i="37"/>
  <c r="B255" i="37"/>
  <c r="C255" i="37"/>
  <c r="G255" i="37" s="1"/>
  <c r="D255" i="37"/>
  <c r="B256" i="37"/>
  <c r="C256" i="37"/>
  <c r="G256" i="37" s="1"/>
  <c r="D256" i="37"/>
  <c r="B257" i="37"/>
  <c r="C257" i="37"/>
  <c r="G257" i="37" s="1"/>
  <c r="D257" i="37"/>
  <c r="B258" i="37"/>
  <c r="B259" i="37"/>
  <c r="B260" i="37"/>
  <c r="C260" i="37"/>
  <c r="D260" i="37"/>
  <c r="G260" i="37"/>
  <c r="B261" i="37"/>
  <c r="C261" i="37"/>
  <c r="D261" i="37"/>
  <c r="G261" i="37"/>
  <c r="B262" i="37"/>
  <c r="C262" i="37"/>
  <c r="D262" i="37"/>
  <c r="G262" i="37"/>
  <c r="B263" i="37"/>
  <c r="B264" i="37"/>
  <c r="C264" i="37"/>
  <c r="D264" i="37"/>
  <c r="G264" i="37" s="1"/>
  <c r="B265" i="37"/>
  <c r="C265" i="37"/>
  <c r="D265" i="37"/>
  <c r="G265" i="37" s="1"/>
  <c r="B266" i="37"/>
  <c r="C266" i="37"/>
  <c r="D266" i="37"/>
  <c r="G266" i="37" s="1"/>
  <c r="B267" i="37"/>
  <c r="B268" i="37"/>
  <c r="C268" i="37"/>
  <c r="G268" i="37" s="1"/>
  <c r="D268" i="37"/>
  <c r="B269" i="37"/>
  <c r="C269" i="37"/>
  <c r="G269" i="37" s="1"/>
  <c r="D269" i="37"/>
  <c r="B270" i="37"/>
  <c r="C270" i="37"/>
  <c r="G270" i="37" s="1"/>
  <c r="D270" i="37"/>
  <c r="B271" i="37"/>
  <c r="C271" i="37"/>
  <c r="D271" i="37"/>
  <c r="B272" i="37"/>
  <c r="C272" i="37"/>
  <c r="G272" i="37" s="1"/>
  <c r="D272" i="37"/>
  <c r="B273" i="37"/>
  <c r="B274" i="37"/>
  <c r="G274" i="37" s="1"/>
  <c r="C274" i="37"/>
  <c r="D274" i="37"/>
  <c r="B275" i="37"/>
  <c r="G275" i="37" s="1"/>
  <c r="C275" i="37"/>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D285" i="37"/>
  <c r="G285" i="37" s="1"/>
  <c r="B286" i="37"/>
  <c r="C286" i="37"/>
  <c r="D286" i="37"/>
  <c r="G286" i="37" s="1"/>
  <c r="B287" i="37"/>
  <c r="C287" i="37"/>
  <c r="D287" i="37"/>
  <c r="G287" i="37"/>
  <c r="B288" i="37"/>
  <c r="C288" i="37"/>
  <c r="D288" i="37"/>
  <c r="G288" i="37"/>
  <c r="B289" i="37"/>
  <c r="C289" i="37"/>
  <c r="D289" i="37"/>
  <c r="G289" i="37"/>
  <c r="B290" i="37"/>
  <c r="B291" i="37"/>
  <c r="B292" i="37"/>
  <c r="B293" i="37"/>
  <c r="G293" i="37" s="1"/>
  <c r="C293" i="37"/>
  <c r="D293" i="37"/>
  <c r="B294" i="37"/>
  <c r="G294" i="37" s="1"/>
  <c r="C294" i="37"/>
  <c r="D294" i="37"/>
  <c r="B295" i="37"/>
  <c r="G295" i="37" s="1"/>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G305" i="37" s="1"/>
  <c r="D305" i="37"/>
  <c r="B306" i="37"/>
  <c r="C306" i="37"/>
  <c r="G306" i="37" s="1"/>
  <c r="D306" i="37"/>
  <c r="B307" i="37"/>
  <c r="C307" i="37"/>
  <c r="G307" i="37" s="1"/>
  <c r="D307" i="37"/>
  <c r="B308" i="37"/>
  <c r="C308" i="37"/>
  <c r="G308" i="37" s="1"/>
  <c r="D308" i="37"/>
  <c r="B309" i="37"/>
  <c r="B310" i="37"/>
  <c r="G310" i="37" s="1"/>
  <c r="C310" i="37"/>
  <c r="D310" i="37"/>
  <c r="B311" i="37"/>
  <c r="C311" i="37"/>
  <c r="D311" i="37"/>
  <c r="B312" i="37"/>
  <c r="C312" i="37"/>
  <c r="D312" i="37"/>
  <c r="B313" i="37"/>
  <c r="G313" i="37" s="1"/>
  <c r="C313" i="37"/>
  <c r="D313" i="37"/>
  <c r="B314" i="37"/>
  <c r="G314" i="37" s="1"/>
  <c r="C314" i="37"/>
  <c r="D314" i="37"/>
  <c r="B315" i="37"/>
  <c r="C315" i="37"/>
  <c r="D315" i="37"/>
  <c r="B316" i="37"/>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G325" i="37" s="1"/>
  <c r="C325" i="37"/>
  <c r="D325" i="37"/>
  <c r="B326" i="37"/>
  <c r="G326" i="37" s="1"/>
  <c r="C326" i="37"/>
  <c r="D326" i="37"/>
  <c r="B327" i="37"/>
  <c r="C327" i="37"/>
  <c r="D327" i="37"/>
  <c r="B328" i="37"/>
  <c r="B329" i="37"/>
  <c r="C329" i="37"/>
  <c r="G329" i="37" s="1"/>
  <c r="D329" i="37"/>
  <c r="B330" i="37"/>
  <c r="C330" i="37"/>
  <c r="G330" i="37" s="1"/>
  <c r="D330" i="37"/>
  <c r="B331" i="37"/>
  <c r="B332" i="37"/>
  <c r="G332" i="37" s="1"/>
  <c r="C332" i="37"/>
  <c r="D332" i="37"/>
  <c r="B333" i="37"/>
  <c r="C333" i="37"/>
  <c r="D333" i="37"/>
  <c r="B334" i="37"/>
  <c r="C334" i="37"/>
  <c r="D334" i="37"/>
  <c r="H334" i="37" s="1"/>
  <c r="B335" i="37"/>
  <c r="G335" i="37" s="1"/>
  <c r="C335" i="37"/>
  <c r="D335" i="37"/>
  <c r="B336" i="37"/>
  <c r="B337" i="37"/>
  <c r="B338" i="37"/>
  <c r="C338" i="37"/>
  <c r="D338" i="37"/>
  <c r="G338" i="37" s="1"/>
  <c r="B339" i="37"/>
  <c r="C339" i="37"/>
  <c r="D339" i="37"/>
  <c r="B340" i="37"/>
  <c r="B341" i="37"/>
  <c r="C341" i="37"/>
  <c r="D341" i="37"/>
  <c r="B342" i="37"/>
  <c r="B343" i="37"/>
  <c r="B344" i="37"/>
  <c r="B345" i="37"/>
  <c r="C345" i="37"/>
  <c r="H345" i="37" s="1"/>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H359" i="37" s="1"/>
  <c r="D359" i="37"/>
  <c r="B360" i="37"/>
  <c r="C360" i="37"/>
  <c r="D360" i="37"/>
  <c r="G360" i="37" s="1"/>
  <c r="B361" i="37"/>
  <c r="B362" i="37"/>
  <c r="C362" i="37"/>
  <c r="D362" i="37"/>
  <c r="G362" i="37" s="1"/>
  <c r="B363" i="37"/>
  <c r="C363" i="37"/>
  <c r="D363" i="37"/>
  <c r="B364" i="37"/>
  <c r="C364" i="37"/>
  <c r="D364" i="37"/>
  <c r="B365" i="37"/>
  <c r="C365" i="37"/>
  <c r="H365" i="37" s="1"/>
  <c r="D365" i="37"/>
  <c r="B366" i="37"/>
  <c r="C366" i="37"/>
  <c r="D366" i="37"/>
  <c r="G366" i="37" s="1"/>
  <c r="B367" i="37"/>
  <c r="C367" i="37"/>
  <c r="D367" i="37"/>
  <c r="B368" i="37"/>
  <c r="C368" i="37"/>
  <c r="D368" i="37"/>
  <c r="B369" i="37"/>
  <c r="C369" i="37"/>
  <c r="H369" i="37" s="1"/>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H385" i="37" s="1"/>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B396" i="37"/>
  <c r="C396" i="37"/>
  <c r="G396" i="37" s="1"/>
  <c r="D396" i="37"/>
  <c r="B397" i="37"/>
  <c r="C397" i="37"/>
  <c r="D397" i="37"/>
  <c r="G397" i="37"/>
  <c r="B398" i="37"/>
  <c r="C398" i="37"/>
  <c r="D398" i="37"/>
  <c r="G398" i="37"/>
  <c r="B399" i="37"/>
  <c r="B400" i="37"/>
  <c r="B401" i="37"/>
  <c r="C401" i="37"/>
  <c r="G401" i="37" s="1"/>
  <c r="D401" i="37"/>
  <c r="B402" i="37"/>
  <c r="C402" i="37"/>
  <c r="D402" i="37"/>
  <c r="B403" i="37"/>
  <c r="C403" i="37"/>
  <c r="G403" i="37" s="1"/>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G419" i="37" s="1"/>
  <c r="B420" i="37"/>
  <c r="C420" i="37"/>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G435" i="37" s="1"/>
  <c r="D435" i="37"/>
  <c r="B436" i="37"/>
  <c r="C436" i="37"/>
  <c r="D436" i="37"/>
  <c r="H436" i="37" s="1"/>
  <c r="B437" i="37"/>
  <c r="C437" i="37"/>
  <c r="G437" i="37" s="1"/>
  <c r="D437" i="37"/>
  <c r="B438" i="37"/>
  <c r="B439" i="37"/>
  <c r="C439" i="37"/>
  <c r="D439" i="37"/>
  <c r="B440" i="37"/>
  <c r="C440" i="37"/>
  <c r="D440" i="37"/>
  <c r="G440" i="37" s="1"/>
  <c r="B441" i="37"/>
  <c r="C441" i="37"/>
  <c r="D441" i="37"/>
  <c r="G441" i="37" s="1"/>
  <c r="B442" i="37"/>
  <c r="C442" i="37"/>
  <c r="D442" i="37"/>
  <c r="B443" i="37"/>
  <c r="C443" i="37"/>
  <c r="D443" i="37"/>
  <c r="B444" i="37"/>
  <c r="C444" i="37"/>
  <c r="D444" i="37"/>
  <c r="G444" i="37" s="1"/>
  <c r="B445" i="37"/>
  <c r="C445" i="37"/>
  <c r="D445" i="37"/>
  <c r="G445" i="37" s="1"/>
  <c r="B446" i="37"/>
  <c r="B447" i="37"/>
  <c r="C447" i="37"/>
  <c r="D447" i="37"/>
  <c r="G447" i="37"/>
  <c r="B448" i="37"/>
  <c r="C448" i="37"/>
  <c r="D448" i="37"/>
  <c r="G448" i="37"/>
  <c r="B449" i="37"/>
  <c r="C449" i="37"/>
  <c r="D449" i="37"/>
  <c r="G449" i="37"/>
  <c r="B450" i="37"/>
  <c r="B451" i="37"/>
  <c r="B452" i="37"/>
  <c r="C452" i="37"/>
  <c r="D452" i="37"/>
  <c r="B453" i="37"/>
  <c r="G453" i="37" s="1"/>
  <c r="C453" i="37"/>
  <c r="D453" i="37"/>
  <c r="B454" i="37"/>
  <c r="B455" i="37"/>
  <c r="C455" i="37"/>
  <c r="D455" i="37"/>
  <c r="B456" i="37"/>
  <c r="C456" i="37"/>
  <c r="H456" i="37" s="1"/>
  <c r="D456" i="37"/>
  <c r="B457" i="37"/>
  <c r="B458" i="37"/>
  <c r="C458" i="37"/>
  <c r="H458" i="37" s="1"/>
  <c r="D458" i="37"/>
  <c r="B459" i="37"/>
  <c r="G459" i="37" s="1"/>
  <c r="C459" i="37"/>
  <c r="D459" i="37"/>
  <c r="B460" i="37"/>
  <c r="B461" i="37"/>
  <c r="G461" i="37" s="1"/>
  <c r="C461" i="37"/>
  <c r="D461" i="37"/>
  <c r="B462" i="37"/>
  <c r="G462" i="37" s="1"/>
  <c r="C462" i="37"/>
  <c r="D462" i="37"/>
  <c r="B463" i="37"/>
  <c r="B464" i="37"/>
  <c r="B465" i="37"/>
  <c r="C465" i="37"/>
  <c r="D465" i="37"/>
  <c r="G465" i="37" s="1"/>
  <c r="B466" i="37"/>
  <c r="C466" i="37"/>
  <c r="D466" i="37"/>
  <c r="G466" i="37" s="1"/>
  <c r="B467" i="37"/>
  <c r="C467" i="37"/>
  <c r="D467" i="37"/>
  <c r="B468" i="37"/>
  <c r="C468" i="37"/>
  <c r="D468" i="37"/>
  <c r="B469" i="37"/>
  <c r="B470" i="37"/>
  <c r="C470" i="37"/>
  <c r="D470" i="37"/>
  <c r="G470" i="37"/>
  <c r="B471" i="37"/>
  <c r="C471" i="37"/>
  <c r="D471" i="37"/>
  <c r="G471" i="37"/>
  <c r="B472" i="37"/>
  <c r="B473" i="37"/>
  <c r="G473" i="37" s="1"/>
  <c r="C473" i="37"/>
  <c r="D473" i="37"/>
  <c r="B474" i="37"/>
  <c r="C474" i="37"/>
  <c r="D474" i="37"/>
  <c r="B475" i="37"/>
  <c r="B476" i="37"/>
  <c r="B477" i="37"/>
  <c r="C477" i="37"/>
  <c r="D477" i="37"/>
  <c r="B478" i="37"/>
  <c r="C478" i="37"/>
  <c r="H478" i="37" s="1"/>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H487" i="37" s="1"/>
  <c r="B488" i="37"/>
  <c r="C488" i="37"/>
  <c r="D488" i="37"/>
  <c r="B489" i="37"/>
  <c r="G489" i="37" s="1"/>
  <c r="C489" i="37"/>
  <c r="D489" i="37"/>
  <c r="B490" i="37"/>
  <c r="G490" i="37" s="1"/>
  <c r="C490" i="37"/>
  <c r="D490" i="37"/>
  <c r="B491" i="37"/>
  <c r="C491" i="37"/>
  <c r="D491" i="37"/>
  <c r="H491" i="37" s="1"/>
  <c r="B492" i="37"/>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H522" i="37" s="1"/>
  <c r="D522" i="37"/>
  <c r="B523" i="37"/>
  <c r="C523" i="37"/>
  <c r="D523" i="37"/>
  <c r="G523" i="37" s="1"/>
  <c r="B524" i="37"/>
  <c r="C524" i="37"/>
  <c r="D524" i="37"/>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C537" i="37"/>
  <c r="D537" i="37"/>
  <c r="H537" i="37" s="1"/>
  <c r="B538" i="37"/>
  <c r="C538" i="37"/>
  <c r="D538" i="37"/>
  <c r="B539" i="37"/>
  <c r="G539" i="37" s="1"/>
  <c r="C539" i="37"/>
  <c r="D539" i="37"/>
  <c r="B540" i="37"/>
  <c r="G540" i="37" s="1"/>
  <c r="C540" i="37"/>
  <c r="D540" i="37"/>
  <c r="B541" i="37"/>
  <c r="B542" i="37"/>
  <c r="C542" i="37"/>
  <c r="H542" i="37" s="1"/>
  <c r="D542" i="37"/>
  <c r="B543" i="37"/>
  <c r="C543" i="37"/>
  <c r="D543" i="37"/>
  <c r="G543" i="37" s="1"/>
  <c r="B544" i="37"/>
  <c r="C544" i="37"/>
  <c r="D544" i="37"/>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G566" i="37" s="1"/>
  <c r="D566" i="37"/>
  <c r="B567" i="37"/>
  <c r="C567" i="37"/>
  <c r="G567" i="37" s="1"/>
  <c r="D567" i="37"/>
  <c r="B568" i="37"/>
  <c r="B569" i="37"/>
  <c r="G569" i="37" s="1"/>
  <c r="C569" i="37"/>
  <c r="D569" i="37"/>
  <c r="B570" i="37"/>
  <c r="G570" i="37" s="1"/>
  <c r="C570" i="37"/>
  <c r="D570" i="37"/>
  <c r="B571" i="37"/>
  <c r="B572" i="37"/>
  <c r="B573" i="37"/>
  <c r="G573" i="37" s="1"/>
  <c r="C573" i="37"/>
  <c r="D573" i="37"/>
  <c r="B574" i="37"/>
  <c r="G574" i="37" s="1"/>
  <c r="C574" i="37"/>
  <c r="D574" i="37"/>
  <c r="B575" i="37"/>
  <c r="C575" i="37"/>
  <c r="D575" i="37"/>
  <c r="B576" i="37"/>
  <c r="B577" i="37"/>
  <c r="C577" i="37"/>
  <c r="G577" i="37" s="1"/>
  <c r="D577" i="37"/>
  <c r="B578" i="37"/>
  <c r="B579" i="37"/>
  <c r="G579" i="37" s="1"/>
  <c r="C579" i="37"/>
  <c r="D579" i="37"/>
  <c r="B580" i="37"/>
  <c r="G580" i="37" s="1"/>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H592" i="37" s="1"/>
  <c r="B593" i="37"/>
  <c r="G593" i="37" s="1"/>
  <c r="C593" i="37"/>
  <c r="D593" i="37"/>
  <c r="B594" i="37"/>
  <c r="B595" i="37"/>
  <c r="C595" i="37"/>
  <c r="D595" i="37"/>
  <c r="B596" i="37"/>
  <c r="B597" i="37"/>
  <c r="C597" i="37"/>
  <c r="G597" i="37" s="1"/>
  <c r="D597" i="37"/>
  <c r="B598" i="37"/>
  <c r="C598" i="37"/>
  <c r="G598" i="37" s="1"/>
  <c r="D598" i="37"/>
  <c r="B599" i="37"/>
  <c r="C599" i="37"/>
  <c r="G599" i="37" s="1"/>
  <c r="D599" i="37"/>
  <c r="B600" i="37"/>
  <c r="C600" i="37"/>
  <c r="G600" i="37" s="1"/>
  <c r="D600" i="37"/>
  <c r="B601" i="37"/>
  <c r="C601" i="37"/>
  <c r="G601" i="37" s="1"/>
  <c r="D601" i="37"/>
  <c r="B602" i="37"/>
  <c r="C602" i="37"/>
  <c r="G602" i="37" s="1"/>
  <c r="D602" i="37"/>
  <c r="B603" i="37"/>
  <c r="B604" i="37"/>
  <c r="G604" i="37" s="1"/>
  <c r="C604" i="37"/>
  <c r="D604" i="37"/>
  <c r="B605" i="37"/>
  <c r="G605" i="37" s="1"/>
  <c r="C605" i="37"/>
  <c r="D605" i="37"/>
  <c r="B606" i="37"/>
  <c r="C606" i="37"/>
  <c r="D606" i="37"/>
  <c r="H606" i="37" s="1"/>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G619" i="37" s="1"/>
  <c r="D619" i="37"/>
  <c r="B620" i="37"/>
  <c r="B621" i="37"/>
  <c r="G621" i="37" s="1"/>
  <c r="C621" i="37"/>
  <c r="D621" i="37"/>
  <c r="B622" i="37"/>
  <c r="C622" i="37"/>
  <c r="D622" i="37"/>
  <c r="B623" i="37"/>
  <c r="B624" i="37"/>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B640" i="37"/>
  <c r="C640" i="37"/>
  <c r="D640" i="37"/>
  <c r="B641" i="37"/>
  <c r="C641" i="37"/>
  <c r="D641" i="37"/>
  <c r="H641" i="37" s="1"/>
  <c r="B642" i="37"/>
  <c r="B643" i="37"/>
  <c r="C643" i="37"/>
  <c r="D643" i="37"/>
  <c r="H643" i="37" s="1"/>
  <c r="B644" i="37"/>
  <c r="G644" i="37" s="1"/>
  <c r="C644" i="37"/>
  <c r="D644" i="37"/>
  <c r="B645" i="37"/>
  <c r="G645" i="37" s="1"/>
  <c r="C645" i="37"/>
  <c r="D645" i="37"/>
  <c r="B646" i="37"/>
  <c r="C646" i="37"/>
  <c r="H646" i="37" s="1"/>
  <c r="D646" i="37"/>
  <c r="B647" i="37"/>
  <c r="C647" i="37"/>
  <c r="D647" i="37"/>
  <c r="H647" i="37" s="1"/>
  <c r="B648" i="37"/>
  <c r="G648" i="37" s="1"/>
  <c r="C648" i="37"/>
  <c r="D648" i="37"/>
  <c r="B649" i="37"/>
  <c r="G649" i="37" s="1"/>
  <c r="C649" i="37"/>
  <c r="D649" i="37"/>
  <c r="B650" i="37"/>
  <c r="C650" i="37"/>
  <c r="H650" i="37" s="1"/>
  <c r="D650" i="37"/>
  <c r="B651" i="37"/>
  <c r="C651" i="37"/>
  <c r="D651" i="37"/>
  <c r="H651" i="37" s="1"/>
  <c r="B652" i="37"/>
  <c r="G652" i="37" s="1"/>
  <c r="C652" i="37"/>
  <c r="D652" i="37"/>
  <c r="B653" i="37"/>
  <c r="G653" i="37" s="1"/>
  <c r="C653" i="37"/>
  <c r="D653" i="37"/>
  <c r="B654" i="37"/>
  <c r="C654" i="37"/>
  <c r="H654" i="37" s="1"/>
  <c r="D654" i="37"/>
  <c r="B655" i="37"/>
  <c r="C655" i="37"/>
  <c r="D655" i="37"/>
  <c r="H655" i="37" s="1"/>
  <c r="B656" i="37"/>
  <c r="G656" i="37" s="1"/>
  <c r="C656" i="37"/>
  <c r="D656" i="37"/>
  <c r="B657" i="37"/>
  <c r="G657" i="37" s="1"/>
  <c r="C657" i="37"/>
  <c r="D657" i="37"/>
  <c r="B658" i="37"/>
  <c r="C658" i="37"/>
  <c r="H658" i="37" s="1"/>
  <c r="D658" i="37"/>
  <c r="B659" i="37"/>
  <c r="C659" i="37"/>
  <c r="D659" i="37"/>
  <c r="H659" i="37" s="1"/>
  <c r="B660" i="37"/>
  <c r="G660" i="37" s="1"/>
  <c r="C660" i="37"/>
  <c r="D660" i="37"/>
  <c r="B661" i="37"/>
  <c r="G661" i="37" s="1"/>
  <c r="C661" i="37"/>
  <c r="D661" i="37"/>
  <c r="B662" i="37"/>
  <c r="C662" i="37"/>
  <c r="H662" i="37" s="1"/>
  <c r="D662" i="37"/>
  <c r="B663" i="37"/>
  <c r="C663" i="37"/>
  <c r="D663" i="37"/>
  <c r="H663" i="37" s="1"/>
  <c r="B664" i="37"/>
  <c r="G664" i="37" s="1"/>
  <c r="C664" i="37"/>
  <c r="D664" i="37"/>
  <c r="B665" i="37"/>
  <c r="G665" i="37" s="1"/>
  <c r="C665" i="37"/>
  <c r="D665" i="37"/>
  <c r="B666" i="37"/>
  <c r="C666" i="37"/>
  <c r="H666" i="37" s="1"/>
  <c r="D666" i="37"/>
  <c r="B667" i="37"/>
  <c r="C667" i="37"/>
  <c r="D667" i="37"/>
  <c r="H667" i="37" s="1"/>
  <c r="B668" i="37"/>
  <c r="G668" i="37" s="1"/>
  <c r="C668" i="37"/>
  <c r="D668" i="37"/>
  <c r="B669" i="37"/>
  <c r="G669" i="37" s="1"/>
  <c r="C669" i="37"/>
  <c r="D669" i="37"/>
  <c r="B670" i="37"/>
  <c r="C670" i="37"/>
  <c r="H670" i="37" s="1"/>
  <c r="D670" i="37"/>
  <c r="B671" i="37"/>
  <c r="C671" i="37"/>
  <c r="D671" i="37"/>
  <c r="H671" i="37" s="1"/>
  <c r="B672" i="37"/>
  <c r="G672" i="37" s="1"/>
  <c r="C672" i="37"/>
  <c r="D672" i="37"/>
  <c r="B673" i="37"/>
  <c r="G673" i="37" s="1"/>
  <c r="C673" i="37"/>
  <c r="D673" i="37"/>
  <c r="B674" i="37"/>
  <c r="C674" i="37"/>
  <c r="H674" i="37" s="1"/>
  <c r="D674" i="37"/>
  <c r="B675" i="37"/>
  <c r="C675" i="37"/>
  <c r="D675" i="37"/>
  <c r="H675" i="37" s="1"/>
  <c r="B676" i="37"/>
  <c r="G676" i="37" s="1"/>
  <c r="C676" i="37"/>
  <c r="D676" i="37"/>
  <c r="B677" i="37"/>
  <c r="G677" i="37" s="1"/>
  <c r="C677" i="37"/>
  <c r="D677" i="37"/>
  <c r="B678" i="37"/>
  <c r="C678" i="37"/>
  <c r="H678" i="37" s="1"/>
  <c r="D678" i="37"/>
  <c r="B679" i="37"/>
  <c r="C679" i="37"/>
  <c r="D679" i="37"/>
  <c r="H679" i="37" s="1"/>
  <c r="B680" i="37"/>
  <c r="G680" i="37" s="1"/>
  <c r="C680" i="37"/>
  <c r="D680" i="37"/>
  <c r="B681" i="37"/>
  <c r="G681" i="37" s="1"/>
  <c r="C681" i="37"/>
  <c r="D681" i="37"/>
  <c r="B682" i="37"/>
  <c r="C682" i="37"/>
  <c r="H682" i="37" s="1"/>
  <c r="D682" i="37"/>
  <c r="B683" i="37"/>
  <c r="C683" i="37"/>
  <c r="D683" i="37"/>
  <c r="H683" i="37" s="1"/>
  <c r="B684" i="37"/>
  <c r="G684" i="37" s="1"/>
  <c r="C684" i="37"/>
  <c r="D684" i="37"/>
  <c r="B685" i="37"/>
  <c r="G685" i="37" s="1"/>
  <c r="C685" i="37"/>
  <c r="D685" i="37"/>
  <c r="B686" i="37"/>
  <c r="C686" i="37"/>
  <c r="H686" i="37" s="1"/>
  <c r="D686" i="37"/>
  <c r="B687" i="37"/>
  <c r="C687" i="37"/>
  <c r="D687" i="37"/>
  <c r="B688" i="37"/>
  <c r="C688" i="37"/>
  <c r="D688" i="37"/>
  <c r="B689" i="37"/>
  <c r="C689" i="37"/>
  <c r="D689" i="37"/>
  <c r="B690" i="37"/>
  <c r="C690" i="37"/>
  <c r="H690" i="37" s="1"/>
  <c r="D690" i="37"/>
  <c r="B691" i="37"/>
  <c r="C691" i="37"/>
  <c r="D691" i="37"/>
  <c r="B692" i="37"/>
  <c r="C692" i="37"/>
  <c r="H692" i="37" s="1"/>
  <c r="D692" i="37"/>
  <c r="B693" i="37"/>
  <c r="C693" i="37"/>
  <c r="D693" i="37"/>
  <c r="H693" i="37" s="1"/>
  <c r="B694" i="37"/>
  <c r="C694" i="37"/>
  <c r="D694" i="37"/>
  <c r="B695" i="37"/>
  <c r="C695" i="37"/>
  <c r="D695" i="37"/>
  <c r="H695" i="37" s="1"/>
  <c r="B696" i="37"/>
  <c r="C696" i="37"/>
  <c r="D696" i="37"/>
  <c r="G696" i="37"/>
  <c r="B697" i="37"/>
  <c r="C697" i="37"/>
  <c r="G697" i="37" s="1"/>
  <c r="D697" i="37"/>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H711" i="37" s="1"/>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H981" i="37" s="1"/>
  <c r="D981" i="37"/>
  <c r="B982" i="37"/>
  <c r="G982" i="37" s="1"/>
  <c r="C982" i="37"/>
  <c r="D982" i="37"/>
  <c r="B983" i="37"/>
  <c r="B984" i="37"/>
  <c r="B985" i="37"/>
  <c r="C985" i="37"/>
  <c r="H985" i="37" s="1"/>
  <c r="D985" i="37"/>
  <c r="B986" i="37"/>
  <c r="C986" i="37"/>
  <c r="D986" i="37"/>
  <c r="B987" i="37"/>
  <c r="C987" i="37"/>
  <c r="D987" i="37"/>
  <c r="B988" i="37"/>
  <c r="C988" i="37"/>
  <c r="D988" i="37"/>
  <c r="H988" i="37" s="1"/>
  <c r="B989" i="37"/>
  <c r="C989" i="37"/>
  <c r="H989" i="37" s="1"/>
  <c r="D989" i="37"/>
  <c r="B990" i="37"/>
  <c r="B991" i="37"/>
  <c r="C991" i="37"/>
  <c r="H991" i="37" s="1"/>
  <c r="D991" i="37"/>
  <c r="B992" i="37"/>
  <c r="C992" i="37"/>
  <c r="D992" i="37"/>
  <c r="B993" i="37"/>
  <c r="C993" i="37"/>
  <c r="D993" i="37"/>
  <c r="G993" i="37" s="1"/>
  <c r="B994" i="37"/>
  <c r="C994" i="37"/>
  <c r="D994" i="37"/>
  <c r="H994" i="37" s="1"/>
  <c r="B995" i="37"/>
  <c r="C995" i="37"/>
  <c r="H995" i="37" s="1"/>
  <c r="D995" i="37"/>
  <c r="B996" i="37"/>
  <c r="C996" i="37"/>
  <c r="D996" i="37"/>
  <c r="B997" i="37"/>
  <c r="C997" i="37"/>
  <c r="D997" i="37"/>
  <c r="G997" i="37" s="1"/>
  <c r="B998" i="37"/>
  <c r="C998" i="37"/>
  <c r="D998" i="37"/>
  <c r="B999" i="37"/>
  <c r="C999" i="37"/>
  <c r="H999" i="37" s="1"/>
  <c r="D999" i="37"/>
  <c r="B1000" i="37"/>
  <c r="B1001" i="37"/>
  <c r="C1001" i="37"/>
  <c r="H1001" i="37" s="1"/>
  <c r="D1001" i="37"/>
  <c r="B1002" i="37"/>
  <c r="C1002" i="37"/>
  <c r="D1002" i="37"/>
  <c r="B1003" i="37"/>
  <c r="G1003" i="37" s="1"/>
  <c r="C1003" i="37"/>
  <c r="D1003" i="37"/>
  <c r="B1004" i="37"/>
  <c r="G1004" i="37" s="1"/>
  <c r="C1004" i="37"/>
  <c r="D1004" i="37"/>
  <c r="B1005" i="37"/>
  <c r="C1005" i="37"/>
  <c r="H1005" i="37" s="1"/>
  <c r="D1005" i="37"/>
  <c r="B1006" i="37"/>
  <c r="B1007" i="37"/>
  <c r="G1007" i="37" s="1"/>
  <c r="C1007" i="37"/>
  <c r="D1007" i="37"/>
  <c r="B1008" i="37"/>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D1020" i="37"/>
  <c r="B1021" i="37"/>
  <c r="C1021" i="37"/>
  <c r="H1021" i="37" s="1"/>
  <c r="D1021" i="37"/>
  <c r="B1022" i="37"/>
  <c r="C1022" i="37"/>
  <c r="D1022" i="37"/>
  <c r="G1022" i="37" s="1"/>
  <c r="B1023" i="37"/>
  <c r="B1024" i="37"/>
  <c r="C1024" i="37"/>
  <c r="D1024" i="37"/>
  <c r="G1024" i="37"/>
  <c r="B1025" i="37"/>
  <c r="C1025" i="37"/>
  <c r="G1025" i="37" s="1"/>
  <c r="D1025" i="37"/>
  <c r="B1026" i="37"/>
  <c r="C1026" i="37"/>
  <c r="D1026" i="37"/>
  <c r="G1026" i="37" s="1"/>
  <c r="B1027" i="37"/>
  <c r="B1028" i="37"/>
  <c r="G1028" i="37" s="1"/>
  <c r="C1028" i="37"/>
  <c r="D1028" i="37"/>
  <c r="B1029" i="37"/>
  <c r="G1029" i="37" s="1"/>
  <c r="C1029" i="37"/>
  <c r="D1029" i="37"/>
  <c r="B1030" i="37"/>
  <c r="C1030" i="37"/>
  <c r="D1030" i="37"/>
  <c r="H1030" i="37" s="1"/>
  <c r="B1031" i="37"/>
  <c r="C1031" i="37"/>
  <c r="D1031" i="37"/>
  <c r="B1032" i="37"/>
  <c r="G1032" i="37" s="1"/>
  <c r="C1032" i="37"/>
  <c r="D1032" i="37"/>
  <c r="B1033" i="37"/>
  <c r="G1033" i="37" s="1"/>
  <c r="C1033" i="37"/>
  <c r="D1033" i="37"/>
  <c r="B1034" i="37"/>
  <c r="B1035" i="37"/>
  <c r="C1035" i="37"/>
  <c r="D1035" i="37"/>
  <c r="B1036" i="37"/>
  <c r="C1036" i="37"/>
  <c r="D1036" i="37"/>
  <c r="B1037" i="37"/>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H1053" i="37" s="1"/>
  <c r="D1053" i="37"/>
  <c r="B1054" i="37"/>
  <c r="C1054" i="37"/>
  <c r="D1054" i="37"/>
  <c r="G1054" i="37" s="1"/>
  <c r="B1055" i="37"/>
  <c r="C1055" i="37"/>
  <c r="D1055" i="37"/>
  <c r="B1056" i="37"/>
  <c r="C1056" i="37"/>
  <c r="D1056" i="37"/>
  <c r="H1056" i="37" s="1"/>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G1078" i="37" s="1"/>
  <c r="C1078" i="37"/>
  <c r="D1078" i="37"/>
  <c r="B1079" i="37"/>
  <c r="G1079" i="37" s="1"/>
  <c r="C1079" i="37"/>
  <c r="D1079" i="37"/>
  <c r="B1080" i="37"/>
  <c r="C1080" i="37"/>
  <c r="D1080" i="37"/>
  <c r="H1080" i="37" s="1"/>
  <c r="B1081" i="37"/>
  <c r="C1081" i="37"/>
  <c r="D1081" i="37"/>
  <c r="B1082" i="37"/>
  <c r="G1082" i="37" s="1"/>
  <c r="C1082" i="37"/>
  <c r="D1082" i="37"/>
  <c r="B1083" i="37"/>
  <c r="G1083" i="37" s="1"/>
  <c r="C1083" i="37"/>
  <c r="D1083" i="37"/>
  <c r="B1084" i="37"/>
  <c r="C1084" i="37"/>
  <c r="D1084" i="37"/>
  <c r="H1084" i="37" s="1"/>
  <c r="B1085" i="37"/>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G1113" i="37" s="1"/>
  <c r="C1113" i="37"/>
  <c r="D1113" i="37"/>
  <c r="B1114" i="37"/>
  <c r="G1114" i="37" s="1"/>
  <c r="C1114" i="37"/>
  <c r="D1114" i="37"/>
  <c r="B1115" i="37"/>
  <c r="C1115" i="37"/>
  <c r="D1115" i="37"/>
  <c r="B1116" i="37"/>
  <c r="B1117" i="37"/>
  <c r="C1117" i="37"/>
  <c r="D1117" i="37"/>
  <c r="B1118" i="37"/>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C1127" i="37"/>
  <c r="D1127" i="37"/>
  <c r="B1128" i="37"/>
  <c r="C1128" i="37"/>
  <c r="D1128" i="37"/>
  <c r="B1129" i="37"/>
  <c r="C1129" i="37"/>
  <c r="G1129" i="37" s="1"/>
  <c r="D1129" i="37"/>
  <c r="B1130" i="37"/>
  <c r="C1130" i="37"/>
  <c r="D1130" i="37"/>
  <c r="B1131" i="37"/>
  <c r="C1131" i="37"/>
  <c r="D1131" i="37"/>
  <c r="B1132" i="37"/>
  <c r="C1132" i="37"/>
  <c r="D1132" i="37"/>
  <c r="B1133" i="37"/>
  <c r="C1133" i="37"/>
  <c r="G1133" i="37" s="1"/>
  <c r="D1133" i="37"/>
  <c r="B1134" i="37"/>
  <c r="B1135" i="37"/>
  <c r="G1135" i="37" s="1"/>
  <c r="C1135" i="37"/>
  <c r="D1135" i="37"/>
  <c r="B1136" i="37"/>
  <c r="C1136" i="37"/>
  <c r="H1136" i="37" s="1"/>
  <c r="D1136" i="37"/>
  <c r="B1137" i="37"/>
  <c r="C1137" i="37"/>
  <c r="D1137" i="37"/>
  <c r="B1138" i="37"/>
  <c r="B1139" i="37"/>
  <c r="B1140" i="37"/>
  <c r="B1141" i="37"/>
  <c r="C1141" i="37"/>
  <c r="D1141" i="37"/>
  <c r="B1142" i="37"/>
  <c r="C1142" i="37"/>
  <c r="D1142" i="37"/>
  <c r="B1143" i="37"/>
  <c r="B1144" i="37"/>
  <c r="C1144" i="37"/>
  <c r="D1144" i="37"/>
  <c r="G1144" i="37"/>
  <c r="B1145" i="37"/>
  <c r="C1145" i="37"/>
  <c r="G1145" i="37" s="1"/>
  <c r="D1145" i="37"/>
  <c r="B1146" i="37"/>
  <c r="C1146" i="37"/>
  <c r="D1146" i="37"/>
  <c r="G1146" i="37" s="1"/>
  <c r="B1147" i="37"/>
  <c r="C1147" i="37"/>
  <c r="D1147" i="37"/>
  <c r="G1147" i="37"/>
  <c r="B1148" i="37"/>
  <c r="C1148" i="37"/>
  <c r="D1148" i="37"/>
  <c r="G1148" i="37"/>
  <c r="B1149" i="37"/>
  <c r="C1149" i="37"/>
  <c r="D1149" i="37"/>
  <c r="G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s="1"/>
  <c r="B1214" i="37"/>
  <c r="C1214" i="37"/>
  <c r="D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H1224" i="37" s="1"/>
  <c r="B1225" i="37"/>
  <c r="C1225" i="37"/>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H1251" i="37" s="1"/>
  <c r="B1252" i="37"/>
  <c r="C1252" i="37"/>
  <c r="D1252" i="37"/>
  <c r="B1253" i="37"/>
  <c r="C1253" i="37"/>
  <c r="D1253" i="37"/>
  <c r="B1254" i="37"/>
  <c r="C1254" i="37"/>
  <c r="D1254" i="37"/>
  <c r="B1255" i="37"/>
  <c r="C1255" i="37"/>
  <c r="D1255" i="37"/>
  <c r="B1256" i="37"/>
  <c r="C1256" i="37"/>
  <c r="D1256" i="37"/>
  <c r="B1257" i="37"/>
  <c r="C1257" i="37"/>
  <c r="G1257" i="37" s="1"/>
  <c r="D1257" i="37"/>
  <c r="B1258" i="37"/>
  <c r="C1258" i="37"/>
  <c r="D1258" i="37"/>
  <c r="B1259" i="37"/>
  <c r="C1259" i="37"/>
  <c r="D1259" i="37"/>
  <c r="H1259" i="37" s="1"/>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B1345" i="37"/>
  <c r="G1345" i="37" s="1"/>
  <c r="C1345" i="37"/>
  <c r="D1345" i="37"/>
  <c r="B1346" i="37"/>
  <c r="C1346" i="37"/>
  <c r="H1346" i="37" s="1"/>
  <c r="D1346" i="37"/>
  <c r="B1347" i="37"/>
  <c r="C1347" i="37"/>
  <c r="D1347" i="37"/>
  <c r="B1348" i="37"/>
  <c r="B1349" i="37"/>
  <c r="C1349" i="37"/>
  <c r="D1349" i="37"/>
  <c r="B1350" i="37"/>
  <c r="C1350" i="37"/>
  <c r="D1350" i="37"/>
  <c r="B1351" i="37"/>
  <c r="G1351" i="37" s="1"/>
  <c r="C1351" i="37"/>
  <c r="D1351" i="37"/>
  <c r="B1352" i="37"/>
  <c r="G1352" i="37" s="1"/>
  <c r="C1352" i="37"/>
  <c r="D1352" i="37"/>
  <c r="B1353" i="37"/>
  <c r="G1353" i="37" s="1"/>
  <c r="C1353" i="37"/>
  <c r="H1353" i="37" s="1"/>
  <c r="D1353" i="37"/>
  <c r="B1354" i="37"/>
  <c r="G1354" i="37" s="1"/>
  <c r="C1354" i="37"/>
  <c r="H1354" i="37" s="1"/>
  <c r="D1354" i="37"/>
  <c r="B1355" i="37"/>
  <c r="G1355" i="37" s="1"/>
  <c r="C1355" i="37"/>
  <c r="H1355" i="37" s="1"/>
  <c r="D1355" i="37"/>
  <c r="B1356" i="37"/>
  <c r="G1356" i="37" s="1"/>
  <c r="C1356" i="37"/>
  <c r="D1356" i="37"/>
  <c r="B1357" i="37"/>
  <c r="B1358" i="37"/>
  <c r="G1358" i="37" s="1"/>
  <c r="C1358" i="37"/>
  <c r="D1358" i="37"/>
  <c r="B1359" i="37"/>
  <c r="C1359" i="37"/>
  <c r="H1359" i="37" s="1"/>
  <c r="D1359" i="37"/>
  <c r="B1360" i="37"/>
  <c r="C1360" i="37"/>
  <c r="D1360" i="37"/>
  <c r="H1360" i="37" s="1"/>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G1373" i="37" s="1"/>
  <c r="C1373" i="37"/>
  <c r="D1373" i="37"/>
  <c r="B1374" i="37"/>
  <c r="G1374" i="37" s="1"/>
  <c r="C1374" i="37"/>
  <c r="H1374" i="37" s="1"/>
  <c r="D1374" i="37"/>
  <c r="B1375" i="37"/>
  <c r="G1375" i="37" s="1"/>
  <c r="C1375" i="37"/>
  <c r="H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H1382" i="37" s="1"/>
  <c r="G1382" i="37"/>
  <c r="B1383" i="37"/>
  <c r="C1383" i="37"/>
  <c r="G1383" i="37" s="1"/>
  <c r="D1383" i="37"/>
  <c r="B1384" i="37"/>
  <c r="C1384" i="37"/>
  <c r="D1384" i="37"/>
  <c r="G1384" i="37"/>
  <c r="B1385" i="37"/>
  <c r="C1385" i="37"/>
  <c r="D1385" i="37"/>
  <c r="G1385" i="37"/>
  <c r="B1386" i="37"/>
  <c r="C1386" i="37"/>
  <c r="D1386" i="37"/>
  <c r="H1386" i="37" s="1"/>
  <c r="G1386" i="37"/>
  <c r="B1387" i="37"/>
  <c r="C1387" i="37"/>
  <c r="D1387" i="37"/>
  <c r="G1387" i="37"/>
  <c r="B1388" i="37"/>
  <c r="C1388" i="37"/>
  <c r="D1388" i="37"/>
  <c r="G1388" i="37"/>
  <c r="B1389" i="37"/>
  <c r="B1390" i="37"/>
  <c r="G1390" i="37" s="1"/>
  <c r="C1390" i="37"/>
  <c r="H1390" i="37" s="1"/>
  <c r="D1390" i="37"/>
  <c r="B1391" i="37"/>
  <c r="G1391" i="37" s="1"/>
  <c r="C1391" i="37"/>
  <c r="H1391" i="37" s="1"/>
  <c r="D1391" i="37"/>
  <c r="B1392" i="37"/>
  <c r="G1392" i="37" s="1"/>
  <c r="C1392" i="37"/>
  <c r="D1392" i="37"/>
  <c r="B1393" i="37"/>
  <c r="G1393" i="37" s="1"/>
  <c r="C1393" i="37"/>
  <c r="H1393" i="37" s="1"/>
  <c r="D1393" i="37"/>
  <c r="B1394" i="37"/>
  <c r="G1394" i="37" s="1"/>
  <c r="C1394" i="37"/>
  <c r="H1394" i="37" s="1"/>
  <c r="D1394" i="37"/>
  <c r="B1395" i="37"/>
  <c r="G1395" i="37" s="1"/>
  <c r="C1395" i="37"/>
  <c r="H1395" i="37" s="1"/>
  <c r="D1395" i="37"/>
  <c r="B1396" i="37"/>
  <c r="B1397" i="37"/>
  <c r="B1398" i="37"/>
  <c r="C1398" i="37"/>
  <c r="D1398" i="37"/>
  <c r="G1398" i="37"/>
  <c r="B1399" i="37"/>
  <c r="C1399" i="37"/>
  <c r="D1399" i="37"/>
  <c r="G1399" i="37"/>
  <c r="B1400" i="37"/>
  <c r="B1401" i="37"/>
  <c r="C1401" i="37"/>
  <c r="D1401" i="37"/>
  <c r="H1401" i="37" s="1"/>
  <c r="B1402" i="37"/>
  <c r="C1402" i="37"/>
  <c r="D1402" i="37"/>
  <c r="H1402" i="37" s="1"/>
  <c r="B1403" i="37"/>
  <c r="G1403" i="37" s="1"/>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G1413" i="37" s="1"/>
  <c r="D1413" i="37"/>
  <c r="B1414" i="37"/>
  <c r="C1414" i="37"/>
  <c r="G1414" i="37" s="1"/>
  <c r="D1414" i="37"/>
  <c r="B1415" i="37"/>
  <c r="C1415" i="37"/>
  <c r="G1415" i="37" s="1"/>
  <c r="D1415" i="37"/>
  <c r="H1415" i="37" s="1"/>
  <c r="B1416" i="37"/>
  <c r="C1416" i="37"/>
  <c r="G1416" i="37" s="1"/>
  <c r="D1416" i="37"/>
  <c r="H1416" i="37" s="1"/>
  <c r="B1417" i="37"/>
  <c r="C1417" i="37"/>
  <c r="G1417" i="37" s="1"/>
  <c r="D1417" i="37"/>
  <c r="B1418" i="37"/>
  <c r="C1418" i="37"/>
  <c r="G1418" i="37" s="1"/>
  <c r="D1418" i="37"/>
  <c r="B1419" i="37"/>
  <c r="C1419" i="37"/>
  <c r="G1419" i="37" s="1"/>
  <c r="D1419" i="37"/>
  <c r="H1419" i="37" s="1"/>
  <c r="B1420" i="37"/>
  <c r="C1420" i="37"/>
  <c r="G1420" i="37" s="1"/>
  <c r="D1420" i="37"/>
  <c r="H1420" i="37" s="1"/>
  <c r="B1421" i="37"/>
  <c r="C1421" i="37"/>
  <c r="G1421" i="37" s="1"/>
  <c r="D1421" i="37"/>
  <c r="B1422" i="37"/>
  <c r="C1422" i="37"/>
  <c r="G1422" i="37" s="1"/>
  <c r="D1422" i="37"/>
  <c r="B1423" i="37"/>
  <c r="B1424" i="37"/>
  <c r="B1425" i="37"/>
  <c r="B1426" i="37"/>
  <c r="B1427" i="37"/>
  <c r="C1427" i="37"/>
  <c r="G1427" i="37" s="1"/>
  <c r="D1427" i="37"/>
  <c r="B1428" i="37"/>
  <c r="C1428" i="37"/>
  <c r="D1428" i="37"/>
  <c r="B1429" i="37"/>
  <c r="C1429" i="37"/>
  <c r="G1429" i="37" s="1"/>
  <c r="I1429" i="37" s="1"/>
  <c r="D1429" i="37"/>
  <c r="B1430" i="37"/>
  <c r="C1430" i="37"/>
  <c r="G1430" i="37" s="1"/>
  <c r="D1430" i="37"/>
  <c r="B1431" i="37"/>
  <c r="C1431" i="37"/>
  <c r="G1431" i="37" s="1"/>
  <c r="D1431" i="37"/>
  <c r="B1432" i="37"/>
  <c r="C1432" i="37"/>
  <c r="G1432" i="37" s="1"/>
  <c r="D1432" i="37"/>
  <c r="H1432" i="37" s="1"/>
  <c r="B1433" i="37"/>
  <c r="B1434" i="37"/>
  <c r="C1434" i="37"/>
  <c r="H1434" i="37" s="1"/>
  <c r="D1434" i="37"/>
  <c r="B1435" i="37"/>
  <c r="C1435" i="37"/>
  <c r="H1435" i="37" s="1"/>
  <c r="D1435" i="37"/>
  <c r="B1436" i="37"/>
  <c r="C1436" i="37"/>
  <c r="D1436" i="37"/>
  <c r="B1437" i="37"/>
  <c r="G1437" i="37" s="1"/>
  <c r="I1437" i="37" s="1"/>
  <c r="C1437" i="37"/>
  <c r="D1437" i="37"/>
  <c r="B1438" i="37"/>
  <c r="C1438" i="37"/>
  <c r="H1438" i="37" s="1"/>
  <c r="D1438" i="37"/>
  <c r="B1439" i="37"/>
  <c r="C1439" i="37"/>
  <c r="H1439" i="37" s="1"/>
  <c r="D1439" i="37"/>
  <c r="B1440" i="37"/>
  <c r="C1440" i="37"/>
  <c r="D1440" i="37"/>
  <c r="B1441" i="37"/>
  <c r="B1442" i="37"/>
  <c r="B1443" i="37"/>
  <c r="G1443" i="37" s="1"/>
  <c r="C1443" i="37"/>
  <c r="D1443" i="37"/>
  <c r="H1443" i="37" s="1"/>
  <c r="B1444" i="37"/>
  <c r="G1444" i="37" s="1"/>
  <c r="I1444" i="37" s="1"/>
  <c r="C1444" i="37"/>
  <c r="D1444" i="37"/>
  <c r="H1444" i="37" s="1"/>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G1477" i="37" s="1"/>
  <c r="C1477" i="37"/>
  <c r="B1478" i="37"/>
  <c r="C1478" i="37"/>
  <c r="G1478" i="37" s="1"/>
  <c r="B1479" i="37"/>
  <c r="C1479" i="37"/>
  <c r="H1479" i="37" s="1"/>
  <c r="B1480" i="37"/>
  <c r="B1481" i="37"/>
  <c r="G1481" i="37" s="1"/>
  <c r="C1481" i="37"/>
  <c r="H1481" i="37" s="1"/>
  <c r="B1482" i="37"/>
  <c r="C1482" i="37"/>
  <c r="G1482" i="37" s="1"/>
  <c r="B1483" i="37"/>
  <c r="C1483" i="37"/>
  <c r="B1484" i="37"/>
  <c r="C1484" i="37"/>
  <c r="H1484" i="37" s="1"/>
  <c r="B1485" i="37"/>
  <c r="C1485" i="37"/>
  <c r="G1485" i="37" s="1"/>
  <c r="B1486" i="37"/>
  <c r="B1487" i="37"/>
  <c r="C1487" i="37"/>
  <c r="H1487" i="37" s="1"/>
  <c r="B1488" i="37"/>
  <c r="B1489" i="37"/>
  <c r="C1489" i="37"/>
  <c r="G1489" i="37" s="1"/>
  <c r="B1490" i="37"/>
  <c r="C1490" i="37"/>
  <c r="B1491" i="37"/>
  <c r="C1491" i="37"/>
  <c r="H1491" i="37" s="1"/>
  <c r="B1492" i="37"/>
  <c r="G1492" i="37" s="1"/>
  <c r="C1492" i="37"/>
  <c r="H1492" i="37" s="1"/>
  <c r="B1493" i="37"/>
  <c r="C1493" i="37"/>
  <c r="H1493" i="37" s="1"/>
  <c r="B1494" i="37"/>
  <c r="C1494" i="37"/>
  <c r="G1494" i="37" s="1"/>
  <c r="B1495" i="37"/>
  <c r="C1495" i="37"/>
  <c r="H1495" i="37" s="1"/>
  <c r="B1496" i="37"/>
  <c r="C1496" i="37"/>
  <c r="H1496" i="37" s="1"/>
  <c r="B1497" i="37"/>
  <c r="B1498" i="37"/>
  <c r="C1498" i="37"/>
  <c r="G1498" i="37" s="1"/>
  <c r="B1499" i="37"/>
  <c r="C1499" i="37"/>
  <c r="B1500" i="37"/>
  <c r="C1500" i="37"/>
  <c r="H1500" i="37" s="1"/>
  <c r="B1501" i="37"/>
  <c r="C1501" i="37"/>
  <c r="H1501" i="37" s="1"/>
  <c r="B1502" i="37"/>
  <c r="C1502" i="37"/>
  <c r="G1502" i="37" s="1"/>
  <c r="B1503" i="37"/>
  <c r="B1504" i="37"/>
  <c r="B1505" i="37"/>
  <c r="B1506" i="37"/>
  <c r="C1506" i="37"/>
  <c r="G1506" i="37" s="1"/>
  <c r="B1507" i="37"/>
  <c r="C1507" i="37"/>
  <c r="H1507" i="37" s="1"/>
  <c r="B1508" i="37"/>
  <c r="C1508" i="37"/>
  <c r="H1508" i="37" s="1"/>
  <c r="B1509" i="37"/>
  <c r="C1509" i="37"/>
  <c r="H1509" i="37" s="1"/>
  <c r="B1510" i="37"/>
  <c r="B1511" i="37"/>
  <c r="B1512" i="37"/>
  <c r="C1512" i="37"/>
  <c r="H1512" i="37" s="1"/>
  <c r="B1513" i="37"/>
  <c r="C1513" i="37"/>
  <c r="B1514" i="37"/>
  <c r="C1514" i="37"/>
  <c r="G1514" i="37" s="1"/>
  <c r="B1515" i="37"/>
  <c r="C1515" i="37"/>
  <c r="H1515" i="37" s="1"/>
  <c r="B1516" i="37"/>
  <c r="B1517" i="37"/>
  <c r="G1517" i="37" s="1"/>
  <c r="C1517" i="37"/>
  <c r="H1517" i="37" s="1"/>
  <c r="B1518" i="37"/>
  <c r="C1518" i="37"/>
  <c r="G1518" i="37" s="1"/>
  <c r="B1519" i="37"/>
  <c r="C1519" i="37"/>
  <c r="H1519" i="37" s="1"/>
  <c r="B1520" i="37"/>
  <c r="C1520" i="37"/>
  <c r="H1520" i="37" s="1"/>
  <c r="B1521" i="37"/>
  <c r="B1522" i="37"/>
  <c r="C1522" i="37"/>
  <c r="G1522" i="37" s="1"/>
  <c r="B1523" i="37"/>
  <c r="C1523" i="37"/>
  <c r="H1523" i="37" s="1"/>
  <c r="B1524" i="37"/>
  <c r="C1524" i="37"/>
  <c r="H1524" i="37" s="1"/>
  <c r="B1525" i="37"/>
  <c r="G1525" i="37" s="1"/>
  <c r="C1525" i="37"/>
  <c r="B1526" i="37"/>
  <c r="B1527" i="37"/>
  <c r="G1527" i="37" s="1"/>
  <c r="C1527" i="37"/>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C1535" i="37"/>
  <c r="B1536" i="37"/>
  <c r="B1537" i="37"/>
  <c r="G1537" i="37" s="1"/>
  <c r="C1537" i="37"/>
  <c r="B1538" i="37"/>
  <c r="C1538" i="37"/>
  <c r="G1538" i="37" s="1"/>
  <c r="B1539" i="37"/>
  <c r="C1539" i="37"/>
  <c r="H1539" i="37" s="1"/>
  <c r="B1540" i="37"/>
  <c r="C1540" i="37"/>
  <c r="H1540" i="37" s="1"/>
  <c r="B1541" i="37"/>
  <c r="B1542" i="37"/>
  <c r="C1542" i="37"/>
  <c r="G1542" i="37" s="1"/>
  <c r="B1543" i="37"/>
  <c r="C1543" i="37"/>
  <c r="H1543" i="37" s="1"/>
  <c r="B1544" i="37"/>
  <c r="C1544" i="37"/>
  <c r="H1544" i="37" s="1"/>
  <c r="B1545" i="37"/>
  <c r="C1545" i="37"/>
  <c r="H1545" i="37" s="1"/>
  <c r="B1546" i="37"/>
  <c r="B1547" i="37"/>
  <c r="C1547" i="37"/>
  <c r="H1547" i="37" s="1"/>
  <c r="B1548" i="37"/>
  <c r="C1548" i="37"/>
  <c r="H1548" i="37" s="1"/>
  <c r="B1549" i="37"/>
  <c r="G1549" i="37" s="1"/>
  <c r="C1549" i="37"/>
  <c r="B1550" i="37"/>
  <c r="C1550" i="37"/>
  <c r="G1550" i="37" s="1"/>
  <c r="B1551" i="37"/>
  <c r="B1552" i="37"/>
  <c r="C1552" i="37"/>
  <c r="H1552" i="37" s="1"/>
  <c r="B1553" i="37"/>
  <c r="C1553" i="37"/>
  <c r="H1553" i="37" s="1"/>
  <c r="B1554" i="37"/>
  <c r="C1554" i="37"/>
  <c r="G1554" i="37" s="1"/>
  <c r="B1555" i="37"/>
  <c r="C1555" i="37"/>
  <c r="H1555" i="37" s="1"/>
  <c r="B1556" i="37"/>
  <c r="C1556" i="37"/>
  <c r="H1556" i="37" s="1"/>
  <c r="B1557" i="37"/>
  <c r="B1558" i="37"/>
  <c r="C1558" i="37"/>
  <c r="G1558" i="37" s="1"/>
  <c r="B1559" i="37"/>
  <c r="C1559" i="37"/>
  <c r="B1560" i="37"/>
  <c r="C1560" i="37"/>
  <c r="H1560" i="37" s="1"/>
  <c r="B1561" i="37"/>
  <c r="C1561" i="37"/>
  <c r="H1561" i="37" s="1"/>
  <c r="Q3" i="3"/>
  <c r="G7" i="3" s="1"/>
  <c r="H1559" i="37"/>
  <c r="H1549" i="37"/>
  <c r="H1537" i="37"/>
  <c r="H1535" i="37"/>
  <c r="H1533" i="37"/>
  <c r="H1529" i="37"/>
  <c r="H1527" i="37"/>
  <c r="H1525" i="37"/>
  <c r="H1513" i="37"/>
  <c r="H1499" i="37"/>
  <c r="H1485" i="37"/>
  <c r="H1483" i="37"/>
  <c r="H1477" i="37"/>
  <c r="H1475" i="37"/>
  <c r="H1473" i="37"/>
  <c r="H1467" i="37"/>
  <c r="H1447" i="37"/>
  <c r="H1440" i="37"/>
  <c r="H1437" i="37"/>
  <c r="H1436" i="37"/>
  <c r="H1429" i="37"/>
  <c r="H1422" i="37"/>
  <c r="H1418" i="37"/>
  <c r="H1414" i="37"/>
  <c r="H1410" i="37"/>
  <c r="H1409" i="37"/>
  <c r="H1408" i="37"/>
  <c r="H1407" i="37"/>
  <c r="H1406" i="37"/>
  <c r="H1405" i="37"/>
  <c r="H1403" i="37"/>
  <c r="H1399" i="37"/>
  <c r="H1398" i="37"/>
  <c r="H1392" i="37"/>
  <c r="H1388" i="37"/>
  <c r="H1387" i="37"/>
  <c r="H1385" i="37"/>
  <c r="H1384" i="37"/>
  <c r="H1380" i="37"/>
  <c r="H1379" i="37"/>
  <c r="H1378" i="37"/>
  <c r="H1377" i="37"/>
  <c r="H1373" i="37"/>
  <c r="H1367" i="37"/>
  <c r="H1362" i="37"/>
  <c r="H1361" i="37"/>
  <c r="H1358" i="37"/>
  <c r="H1356" i="37"/>
  <c r="H1352" i="37"/>
  <c r="H1351" i="37"/>
  <c r="H1350" i="37"/>
  <c r="H1349" i="37"/>
  <c r="H1347"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6" i="37"/>
  <c r="H1215" i="37"/>
  <c r="H1211" i="37"/>
  <c r="H1210" i="37"/>
  <c r="H1209" i="37"/>
  <c r="H1207" i="37"/>
  <c r="H1206"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0" i="37"/>
  <c r="H1149" i="37"/>
  <c r="H1148" i="37"/>
  <c r="H1147" i="37"/>
  <c r="H1146" i="37"/>
  <c r="H1145" i="37"/>
  <c r="H1144" i="37"/>
  <c r="H1142" i="37"/>
  <c r="H1137"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3" i="37"/>
  <c r="H1082" i="37"/>
  <c r="H1081" i="37"/>
  <c r="H1079" i="37"/>
  <c r="H1078" i="37"/>
  <c r="H1077" i="37"/>
  <c r="H1075" i="37"/>
  <c r="H1073" i="37"/>
  <c r="H1072" i="37"/>
  <c r="H1071" i="37"/>
  <c r="H1069" i="37"/>
  <c r="H1068" i="37"/>
  <c r="H1067" i="37"/>
  <c r="H1065" i="37"/>
  <c r="H1064" i="37"/>
  <c r="H1063" i="37"/>
  <c r="H1061" i="37"/>
  <c r="H1060" i="37"/>
  <c r="H1059" i="37"/>
  <c r="H1055" i="37"/>
  <c r="H1054" i="37"/>
  <c r="H1052" i="37"/>
  <c r="H1051" i="37"/>
  <c r="H1048" i="37"/>
  <c r="H1047" i="37"/>
  <c r="H1044" i="37"/>
  <c r="H1043" i="37"/>
  <c r="H1038" i="37"/>
  <c r="H1037" i="37"/>
  <c r="H1036" i="37"/>
  <c r="H1033" i="37"/>
  <c r="H1032" i="37"/>
  <c r="H1031" i="37"/>
  <c r="H1029" i="37"/>
  <c r="H1028" i="37"/>
  <c r="H1025" i="37"/>
  <c r="H1024" i="37"/>
  <c r="H1022" i="37"/>
  <c r="H1020" i="37"/>
  <c r="H1017" i="37"/>
  <c r="H1015" i="37"/>
  <c r="H1014" i="37"/>
  <c r="H1013" i="37"/>
  <c r="H1011" i="37"/>
  <c r="H1010" i="37"/>
  <c r="H1009" i="37"/>
  <c r="H1008" i="37"/>
  <c r="H1007" i="37"/>
  <c r="H1004" i="37"/>
  <c r="H1003" i="37"/>
  <c r="H1002" i="37"/>
  <c r="H998" i="37"/>
  <c r="H997" i="37"/>
  <c r="H993" i="37"/>
  <c r="H987" i="37"/>
  <c r="H982"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0" i="37"/>
  <c r="H709" i="37"/>
  <c r="H708" i="37"/>
  <c r="H707" i="37"/>
  <c r="H706" i="37"/>
  <c r="H705" i="37"/>
  <c r="H704" i="37"/>
  <c r="H703" i="37"/>
  <c r="H702" i="37"/>
  <c r="H701" i="37"/>
  <c r="H700" i="37"/>
  <c r="H699" i="37"/>
  <c r="H698" i="37"/>
  <c r="H697" i="37"/>
  <c r="H696" i="37"/>
  <c r="H689" i="37"/>
  <c r="H688" i="37"/>
  <c r="H685" i="37"/>
  <c r="H684" i="37"/>
  <c r="H681" i="37"/>
  <c r="H680" i="37"/>
  <c r="H677" i="37"/>
  <c r="H676" i="37"/>
  <c r="H673" i="37"/>
  <c r="H672" i="37"/>
  <c r="H669" i="37"/>
  <c r="H668" i="37"/>
  <c r="H665" i="37"/>
  <c r="H664" i="37"/>
  <c r="H661" i="37"/>
  <c r="H660" i="37"/>
  <c r="H657" i="37"/>
  <c r="H656" i="37"/>
  <c r="H653" i="37"/>
  <c r="H652" i="37"/>
  <c r="H649" i="37"/>
  <c r="H648" i="37"/>
  <c r="H645" i="37"/>
  <c r="H644" i="37"/>
  <c r="H640" i="37"/>
  <c r="H638" i="37"/>
  <c r="H629" i="37"/>
  <c r="H628" i="37"/>
  <c r="H625" i="37"/>
  <c r="H624" i="37"/>
  <c r="H622" i="37"/>
  <c r="H621" i="37"/>
  <c r="H619" i="37"/>
  <c r="H615" i="37"/>
  <c r="H614" i="37"/>
  <c r="H613" i="37"/>
  <c r="H612" i="37"/>
  <c r="H611" i="37"/>
  <c r="H610" i="37"/>
  <c r="H609" i="37"/>
  <c r="H607" i="37"/>
  <c r="H605" i="37"/>
  <c r="H604" i="37"/>
  <c r="H602" i="37"/>
  <c r="H601" i="37"/>
  <c r="H600" i="37"/>
  <c r="H598" i="37"/>
  <c r="H597" i="37"/>
  <c r="H595" i="37"/>
  <c r="H593"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0" i="37"/>
  <c r="H539" i="37"/>
  <c r="H538" i="37"/>
  <c r="H536" i="37"/>
  <c r="H535" i="37"/>
  <c r="H533" i="37"/>
  <c r="H532" i="37"/>
  <c r="H531" i="37"/>
  <c r="H530" i="37"/>
  <c r="H528" i="37"/>
  <c r="H527" i="37"/>
  <c r="H525" i="37"/>
  <c r="H524" i="37"/>
  <c r="H523" i="37"/>
  <c r="H518" i="37"/>
  <c r="H517" i="37"/>
  <c r="H515" i="37"/>
  <c r="H514" i="37"/>
  <c r="H512" i="37"/>
  <c r="H511" i="37"/>
  <c r="H509" i="37"/>
  <c r="H508" i="37"/>
  <c r="H505" i="37"/>
  <c r="H504" i="37"/>
  <c r="H503" i="37"/>
  <c r="H502" i="37"/>
  <c r="H501" i="37"/>
  <c r="H500" i="37"/>
  <c r="H499" i="37"/>
  <c r="H497" i="37"/>
  <c r="H495" i="37"/>
  <c r="H494" i="37"/>
  <c r="H492" i="37"/>
  <c r="H490" i="37"/>
  <c r="H489" i="37"/>
  <c r="H488" i="37"/>
  <c r="H485" i="37"/>
  <c r="H484" i="37"/>
  <c r="H483" i="37"/>
  <c r="H482" i="37"/>
  <c r="H480" i="37"/>
  <c r="H479" i="37"/>
  <c r="H477" i="37"/>
  <c r="H474" i="37"/>
  <c r="H473" i="37"/>
  <c r="H471" i="37"/>
  <c r="H470" i="37"/>
  <c r="H468" i="37"/>
  <c r="H467" i="37"/>
  <c r="H466" i="37"/>
  <c r="H465" i="37"/>
  <c r="H462" i="37"/>
  <c r="H461" i="37"/>
  <c r="H459" i="37"/>
  <c r="H455" i="37"/>
  <c r="H453" i="37"/>
  <c r="H452" i="37"/>
  <c r="H449" i="37"/>
  <c r="H448" i="37"/>
  <c r="H447" i="37"/>
  <c r="H445" i="37"/>
  <c r="H444" i="37"/>
  <c r="H443" i="37"/>
  <c r="H442" i="37"/>
  <c r="H441" i="37"/>
  <c r="H440" i="37"/>
  <c r="H439" i="37"/>
  <c r="H437"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87" i="37"/>
  <c r="H386" i="37"/>
  <c r="H384" i="37"/>
  <c r="H382" i="37"/>
  <c r="H381" i="37"/>
  <c r="H379" i="37"/>
  <c r="H377" i="37"/>
  <c r="H376" i="37"/>
  <c r="H374" i="37"/>
  <c r="H373" i="37"/>
  <c r="H372" i="37"/>
  <c r="H371" i="37"/>
  <c r="H368" i="37"/>
  <c r="H367" i="37"/>
  <c r="H364" i="37"/>
  <c r="H363" i="37"/>
  <c r="H358" i="37"/>
  <c r="H357" i="37"/>
  <c r="H354" i="37"/>
  <c r="H353" i="37"/>
  <c r="H352" i="37"/>
  <c r="H351" i="37"/>
  <c r="H350" i="37"/>
  <c r="H349" i="37"/>
  <c r="H347" i="37"/>
  <c r="H346" i="37"/>
  <c r="H341" i="37"/>
  <c r="H339" i="37"/>
  <c r="H338" i="37"/>
  <c r="H335"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6" i="37"/>
  <c r="H255" i="37"/>
  <c r="H253" i="37"/>
  <c r="H251" i="37"/>
  <c r="H250" i="37"/>
  <c r="H249" i="37"/>
  <c r="H246" i="37"/>
  <c r="H245" i="37"/>
  <c r="H244" i="37"/>
  <c r="H243" i="37"/>
  <c r="H240" i="37"/>
  <c r="H238" i="37"/>
  <c r="H237"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88" i="37"/>
  <c r="H187" i="37"/>
  <c r="H185" i="37"/>
  <c r="H183" i="37"/>
  <c r="H181" i="37"/>
  <c r="H180" i="37"/>
  <c r="H179" i="37"/>
  <c r="H176" i="37"/>
  <c r="H174" i="37"/>
  <c r="H173" i="37"/>
  <c r="H170" i="37"/>
  <c r="H169" i="37"/>
  <c r="H168"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5" i="37"/>
  <c r="H83" i="37"/>
  <c r="H82" i="37"/>
  <c r="H81" i="37"/>
  <c r="H80" i="37"/>
  <c r="H79" i="37"/>
  <c r="H78" i="37"/>
  <c r="H77" i="37"/>
  <c r="H74" i="37"/>
  <c r="H73" i="37"/>
  <c r="H72" i="37"/>
  <c r="H71" i="37"/>
  <c r="H69" i="37"/>
  <c r="H68" i="37"/>
  <c r="H65" i="37"/>
  <c r="H63" i="37"/>
  <c r="H62" i="37"/>
  <c r="H60" i="37"/>
  <c r="H59" i="37"/>
  <c r="H57" i="37"/>
  <c r="H56" i="37"/>
  <c r="H53" i="37"/>
  <c r="H52" i="37"/>
  <c r="H51" i="37"/>
  <c r="H49" i="37"/>
  <c r="H48" i="37"/>
  <c r="H45" i="37"/>
  <c r="H44" i="37"/>
  <c r="H43" i="37"/>
  <c r="H42" i="37"/>
  <c r="H39" i="37"/>
  <c r="H38" i="37"/>
  <c r="H37" i="37"/>
  <c r="H35" i="37"/>
  <c r="H34" i="37"/>
  <c r="H32" i="37"/>
  <c r="H31" i="37"/>
  <c r="H3" i="3"/>
  <c r="G6" i="3" s="1"/>
  <c r="L3" i="3"/>
  <c r="L296" i="3" s="1"/>
  <c r="F296" i="3" s="1"/>
  <c r="P3" i="3"/>
  <c r="H5" i="3" s="1"/>
  <c r="G5" i="3"/>
  <c r="E5" i="3" s="1"/>
  <c r="I7" i="3"/>
  <c r="U6" i="3"/>
  <c r="H5" i="37"/>
  <c r="H6" i="37"/>
  <c r="H7" i="37"/>
  <c r="H8" i="37"/>
  <c r="H9" i="37"/>
  <c r="H10" i="37"/>
  <c r="H11" i="37"/>
  <c r="H12" i="37"/>
  <c r="H14" i="37"/>
  <c r="H15" i="37"/>
  <c r="H16"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H31" i="3"/>
  <c r="G32" i="3"/>
  <c r="H32" i="3"/>
  <c r="G33" i="3"/>
  <c r="E33" i="3" s="1"/>
  <c r="B33" i="3" s="1"/>
  <c r="H33" i="3"/>
  <c r="G34" i="3"/>
  <c r="H34" i="3"/>
  <c r="E34" i="3" s="1"/>
  <c r="G35" i="3"/>
  <c r="E35" i="3" s="1"/>
  <c r="H35" i="3"/>
  <c r="G36" i="3"/>
  <c r="H36" i="3"/>
  <c r="G37" i="3"/>
  <c r="H37" i="3"/>
  <c r="E37" i="3"/>
  <c r="B37" i="3" s="1"/>
  <c r="G38" i="3"/>
  <c r="E38" i="3" s="1"/>
  <c r="B38" i="3" s="1"/>
  <c r="H38" i="3"/>
  <c r="G39" i="3"/>
  <c r="H39" i="3"/>
  <c r="G40" i="3"/>
  <c r="H40" i="3"/>
  <c r="G41" i="3"/>
  <c r="H41" i="3"/>
  <c r="G42" i="3"/>
  <c r="H42" i="3"/>
  <c r="G43" i="3"/>
  <c r="H43" i="3"/>
  <c r="G44" i="3"/>
  <c r="H44" i="3"/>
  <c r="G45" i="3"/>
  <c r="H45" i="3"/>
  <c r="G46" i="3"/>
  <c r="H46" i="3"/>
  <c r="G47" i="3"/>
  <c r="H47" i="3"/>
  <c r="G48" i="3"/>
  <c r="H48" i="3"/>
  <c r="G49" i="3"/>
  <c r="E49" i="3" s="1"/>
  <c r="B49" i="3" s="1"/>
  <c r="H49" i="3"/>
  <c r="G50" i="3"/>
  <c r="H50" i="3"/>
  <c r="E50" i="3" s="1"/>
  <c r="G51" i="3"/>
  <c r="E51" i="3" s="1"/>
  <c r="H51" i="3"/>
  <c r="G52" i="3"/>
  <c r="H52" i="3"/>
  <c r="G53" i="3"/>
  <c r="H53" i="3"/>
  <c r="G54" i="3"/>
  <c r="E54" i="3" s="1"/>
  <c r="B54" i="3" s="1"/>
  <c r="H54" i="3"/>
  <c r="G55" i="3"/>
  <c r="E55" i="3" s="1"/>
  <c r="H55" i="3"/>
  <c r="G56" i="3"/>
  <c r="H56" i="3"/>
  <c r="G57" i="3"/>
  <c r="E57" i="3" s="1"/>
  <c r="B57" i="3" s="1"/>
  <c r="H57" i="3"/>
  <c r="G58" i="3"/>
  <c r="H58" i="3"/>
  <c r="E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H118" i="3"/>
  <c r="G119" i="3"/>
  <c r="E119" i="3" s="1"/>
  <c r="H119" i="3"/>
  <c r="G120" i="3"/>
  <c r="E120" i="3" s="1"/>
  <c r="H120" i="3"/>
  <c r="G121" i="3"/>
  <c r="E121" i="3" s="1"/>
  <c r="B121" i="3" s="1"/>
  <c r="H121" i="3"/>
  <c r="G122" i="3"/>
  <c r="H122" i="3"/>
  <c r="E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164" i="3"/>
  <c r="E164" i="3" s="1"/>
  <c r="G166" i="3"/>
  <c r="E166" i="3" s="1"/>
  <c r="B166" i="3" s="1"/>
  <c r="G212" i="3"/>
  <c r="H212" i="3"/>
  <c r="G260" i="3"/>
  <c r="E260" i="3" s="1"/>
  <c r="H260" i="3"/>
  <c r="G263" i="3"/>
  <c r="H263" i="3"/>
  <c r="G264" i="3"/>
  <c r="H264" i="3"/>
  <c r="G265" i="3"/>
  <c r="H265" i="3"/>
  <c r="E265" i="3"/>
  <c r="G268" i="3"/>
  <c r="E268" i="3" s="1"/>
  <c r="B268" i="3" s="1"/>
  <c r="H268" i="3"/>
  <c r="G269" i="3"/>
  <c r="H269" i="3"/>
  <c r="G270" i="3"/>
  <c r="H270" i="3"/>
  <c r="G271" i="3"/>
  <c r="H271" i="3"/>
  <c r="G272" i="3"/>
  <c r="H272" i="3"/>
  <c r="E272" i="3"/>
  <c r="G273" i="3"/>
  <c r="H273" i="3"/>
  <c r="E273" i="3"/>
  <c r="G274" i="3"/>
  <c r="E274" i="3" s="1"/>
  <c r="H274" i="3"/>
  <c r="G275" i="3"/>
  <c r="H275" i="3"/>
  <c r="G276" i="3"/>
  <c r="E276" i="3" s="1"/>
  <c r="B276" i="3" s="1"/>
  <c r="H276" i="3"/>
  <c r="G277" i="3"/>
  <c r="E277" i="3" s="1"/>
  <c r="B277" i="3" s="1"/>
  <c r="H277" i="3"/>
  <c r="G278" i="3"/>
  <c r="E278" i="3" s="1"/>
  <c r="G279" i="3"/>
  <c r="H279" i="3"/>
  <c r="G280" i="3"/>
  <c r="H280" i="3"/>
  <c r="E280" i="3"/>
  <c r="B280" i="3" s="1"/>
  <c r="G283" i="3"/>
  <c r="H283" i="3"/>
  <c r="E283" i="3"/>
  <c r="G285" i="3"/>
  <c r="H285" i="3"/>
  <c r="L27" i="37"/>
  <c r="K27" i="37"/>
  <c r="L26" i="37"/>
  <c r="K26" i="37"/>
  <c r="L25" i="37"/>
  <c r="K25" i="37"/>
  <c r="L24" i="37"/>
  <c r="K24" i="37"/>
  <c r="L23" i="37"/>
  <c r="K23" i="37"/>
  <c r="L22" i="37"/>
  <c r="K22" i="37"/>
  <c r="L21" i="37"/>
  <c r="K21" i="37"/>
  <c r="H2"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8" i="3" s="1"/>
  <c r="F287" i="3"/>
  <c r="F286" i="3"/>
  <c r="F285" i="3"/>
  <c r="F284" i="3"/>
  <c r="F283" i="3"/>
  <c r="B283" i="3"/>
  <c r="F282" i="3"/>
  <c r="F281" i="3"/>
  <c r="F280" i="3"/>
  <c r="F279" i="3"/>
  <c r="F278" i="3"/>
  <c r="F277" i="3"/>
  <c r="F276" i="3"/>
  <c r="F275" i="3"/>
  <c r="F274" i="3"/>
  <c r="F273" i="3"/>
  <c r="B273" i="3"/>
  <c r="F272" i="3"/>
  <c r="F271" i="3"/>
  <c r="F270" i="3"/>
  <c r="F269" i="3"/>
  <c r="F268" i="3"/>
  <c r="F267" i="3"/>
  <c r="F266" i="3"/>
  <c r="F265" i="3"/>
  <c r="B265" i="3"/>
  <c r="F264" i="3"/>
  <c r="F263" i="3"/>
  <c r="F262" i="3"/>
  <c r="L260" i="3"/>
  <c r="F260" i="3" s="1"/>
  <c r="L258" i="3"/>
  <c r="M258" i="3"/>
  <c r="F258" i="3" s="1"/>
  <c r="B258" i="3" s="1"/>
  <c r="L257" i="3"/>
  <c r="M257" i="3"/>
  <c r="L256" i="3"/>
  <c r="F256" i="3" s="1"/>
  <c r="B256" i="3" s="1"/>
  <c r="M256" i="3"/>
  <c r="L255" i="3"/>
  <c r="M255" i="3"/>
  <c r="F255" i="3"/>
  <c r="B255" i="3" s="1"/>
  <c r="L254" i="3"/>
  <c r="F254" i="3" s="1"/>
  <c r="B254" i="3" s="1"/>
  <c r="M254" i="3"/>
  <c r="L253" i="3"/>
  <c r="F253" i="3" s="1"/>
  <c r="B253" i="3" s="1"/>
  <c r="M253" i="3"/>
  <c r="L252" i="3"/>
  <c r="M252" i="3"/>
  <c r="L251" i="3"/>
  <c r="F251" i="3" s="1"/>
  <c r="B251" i="3" s="1"/>
  <c r="M251" i="3"/>
  <c r="L250" i="3"/>
  <c r="M250" i="3"/>
  <c r="F250" i="3"/>
  <c r="B250" i="3" s="1"/>
  <c r="L249" i="3"/>
  <c r="M249" i="3"/>
  <c r="L248" i="3"/>
  <c r="M248" i="3"/>
  <c r="L247" i="3"/>
  <c r="M247" i="3"/>
  <c r="F247" i="3"/>
  <c r="B247" i="3" s="1"/>
  <c r="L246" i="3"/>
  <c r="F246" i="3" s="1"/>
  <c r="B246" i="3" s="1"/>
  <c r="M246" i="3"/>
  <c r="L245" i="3"/>
  <c r="M245" i="3"/>
  <c r="L244" i="3"/>
  <c r="M244" i="3"/>
  <c r="L243" i="3"/>
  <c r="M243" i="3"/>
  <c r="L242" i="3"/>
  <c r="M242" i="3"/>
  <c r="F242" i="3" s="1"/>
  <c r="B242" i="3" s="1"/>
  <c r="L241" i="3"/>
  <c r="M241" i="3"/>
  <c r="L240" i="3"/>
  <c r="F240" i="3" s="1"/>
  <c r="B240" i="3" s="1"/>
  <c r="M240" i="3"/>
  <c r="L239" i="3"/>
  <c r="M239" i="3"/>
  <c r="F239" i="3"/>
  <c r="B239" i="3" s="1"/>
  <c r="L238" i="3"/>
  <c r="F238" i="3" s="1"/>
  <c r="B238" i="3" s="1"/>
  <c r="M238" i="3"/>
  <c r="L237" i="3"/>
  <c r="F237" i="3" s="1"/>
  <c r="B237" i="3" s="1"/>
  <c r="M237" i="3"/>
  <c r="L236" i="3"/>
  <c r="M236" i="3"/>
  <c r="L235" i="3"/>
  <c r="F235" i="3" s="1"/>
  <c r="B235" i="3" s="1"/>
  <c r="M235" i="3"/>
  <c r="L234" i="3"/>
  <c r="M234" i="3"/>
  <c r="F234" i="3"/>
  <c r="B234" i="3" s="1"/>
  <c r="L233" i="3"/>
  <c r="M233" i="3"/>
  <c r="L232" i="3"/>
  <c r="M232" i="3"/>
  <c r="L231" i="3"/>
  <c r="M231" i="3"/>
  <c r="F231" i="3"/>
  <c r="B231" i="3" s="1"/>
  <c r="L230" i="3"/>
  <c r="F230" i="3" s="1"/>
  <c r="B230" i="3" s="1"/>
  <c r="M230" i="3"/>
  <c r="L229" i="3"/>
  <c r="M229" i="3"/>
  <c r="L228" i="3"/>
  <c r="M228" i="3"/>
  <c r="L227" i="3"/>
  <c r="M227" i="3"/>
  <c r="L226" i="3"/>
  <c r="M226" i="3"/>
  <c r="F226" i="3" s="1"/>
  <c r="B226" i="3" s="1"/>
  <c r="L225" i="3"/>
  <c r="M225" i="3"/>
  <c r="L224" i="3"/>
  <c r="F224" i="3" s="1"/>
  <c r="B224" i="3" s="1"/>
  <c r="M224" i="3"/>
  <c r="L223" i="3"/>
  <c r="M223" i="3"/>
  <c r="F223" i="3"/>
  <c r="B223" i="3" s="1"/>
  <c r="L222" i="3"/>
  <c r="F222" i="3" s="1"/>
  <c r="B222" i="3" s="1"/>
  <c r="M222" i="3"/>
  <c r="L221" i="3"/>
  <c r="F221" i="3" s="1"/>
  <c r="B221" i="3" s="1"/>
  <c r="M221" i="3"/>
  <c r="L220" i="3"/>
  <c r="M220" i="3"/>
  <c r="L219" i="3"/>
  <c r="F219" i="3" s="1"/>
  <c r="B219" i="3" s="1"/>
  <c r="M219" i="3"/>
  <c r="L218" i="3"/>
  <c r="M218" i="3"/>
  <c r="F218" i="3"/>
  <c r="B218" i="3" s="1"/>
  <c r="L217" i="3"/>
  <c r="M217" i="3"/>
  <c r="L216" i="3"/>
  <c r="M216" i="3"/>
  <c r="L215" i="3"/>
  <c r="M215" i="3"/>
  <c r="F215" i="3"/>
  <c r="B215" i="3" s="1"/>
  <c r="L214" i="3"/>
  <c r="F214" i="3" s="1"/>
  <c r="B214" i="3" s="1"/>
  <c r="M214" i="3"/>
  <c r="L213" i="3"/>
  <c r="M213" i="3"/>
  <c r="F212" i="3"/>
  <c r="F211" i="3"/>
  <c r="B211" i="3" s="1"/>
  <c r="L210" i="3"/>
  <c r="M210" i="3"/>
  <c r="L209" i="3"/>
  <c r="L208" i="3"/>
  <c r="L207" i="3"/>
  <c r="M207" i="3"/>
  <c r="L206" i="3"/>
  <c r="M206" i="3"/>
  <c r="L205" i="3"/>
  <c r="M205" i="3"/>
  <c r="F205" i="3"/>
  <c r="B205" i="3" s="1"/>
  <c r="L204" i="3"/>
  <c r="M204" i="3"/>
  <c r="L203" i="3"/>
  <c r="M203" i="3"/>
  <c r="L202" i="3"/>
  <c r="M202" i="3"/>
  <c r="L201" i="3"/>
  <c r="M201" i="3"/>
  <c r="L200" i="3"/>
  <c r="M200" i="3"/>
  <c r="F200" i="3"/>
  <c r="B200" i="3" s="1"/>
  <c r="L199" i="3"/>
  <c r="M199" i="3"/>
  <c r="B164" i="3"/>
  <c r="B151" i="3"/>
  <c r="B150" i="3"/>
  <c r="B143" i="3"/>
  <c r="B138" i="3"/>
  <c r="B136" i="3"/>
  <c r="B135" i="3"/>
  <c r="B131" i="3"/>
  <c r="B130" i="3"/>
  <c r="B128" i="3"/>
  <c r="B123" i="3"/>
  <c r="B122" i="3"/>
  <c r="B120" i="3"/>
  <c r="B119" i="3"/>
  <c r="B118" i="3"/>
  <c r="B115" i="3"/>
  <c r="B112" i="3"/>
  <c r="B110" i="3"/>
  <c r="B107" i="3"/>
  <c r="B104" i="3"/>
  <c r="B103" i="3"/>
  <c r="B102" i="3"/>
  <c r="B99" i="3"/>
  <c r="B96" i="3"/>
  <c r="B95" i="3"/>
  <c r="B91" i="3"/>
  <c r="B88" i="3"/>
  <c r="B87" i="3"/>
  <c r="B83" i="3"/>
  <c r="B82" i="3"/>
  <c r="B79" i="3"/>
  <c r="B75" i="3"/>
  <c r="B74" i="3"/>
  <c r="B71" i="3"/>
  <c r="B67" i="3"/>
  <c r="B66" i="3"/>
  <c r="B63" i="3"/>
  <c r="B59" i="3"/>
  <c r="B58" i="3"/>
  <c r="B55" i="3"/>
  <c r="B51" i="3"/>
  <c r="B50" i="3"/>
  <c r="B35" i="3"/>
  <c r="B34" i="3"/>
  <c r="B28" i="3"/>
  <c r="L7" i="3"/>
  <c r="F7" i="3"/>
  <c r="F4" i="3" s="1"/>
  <c r="B5" i="3"/>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D20" i="36"/>
  <c r="E13" i="36"/>
  <c r="D1288" i="37" s="1"/>
  <c r="E17" i="36"/>
  <c r="E20" i="36"/>
  <c r="D1295" i="37" s="1"/>
  <c r="D29" i="36"/>
  <c r="C1304" i="37" s="1"/>
  <c r="E29" i="36"/>
  <c r="D1304" i="37" s="1"/>
  <c r="D35" i="36"/>
  <c r="C1310" i="37" s="1"/>
  <c r="E35" i="36"/>
  <c r="D1310" i="37" s="1"/>
  <c r="D43" i="36"/>
  <c r="C1318" i="37" s="1"/>
  <c r="D46" i="36"/>
  <c r="D50" i="36"/>
  <c r="C1325" i="37" s="1"/>
  <c r="D57" i="36"/>
  <c r="C1332" i="37" s="1"/>
  <c r="D61" i="36"/>
  <c r="C1336" i="37" s="1"/>
  <c r="D68" i="36"/>
  <c r="C1343" i="37" s="1"/>
  <c r="D73" i="36"/>
  <c r="C1348" i="37" s="1"/>
  <c r="E43" i="36"/>
  <c r="D1318" i="37" s="1"/>
  <c r="E46" i="36"/>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D106" i="36"/>
  <c r="C1381" i="37" s="1"/>
  <c r="E97" i="36"/>
  <c r="D1372" i="37" s="1"/>
  <c r="E101" i="36"/>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E85" i="27"/>
  <c r="D1050" i="37" s="1"/>
  <c r="F83" i="27"/>
  <c r="F82" i="27"/>
  <c r="F81" i="27"/>
  <c r="F80" i="27"/>
  <c r="F79" i="27"/>
  <c r="F78" i="27"/>
  <c r="F77" i="27"/>
  <c r="D76" i="27"/>
  <c r="C1041" i="37" s="1"/>
  <c r="E76" i="27"/>
  <c r="E75" i="27" s="1"/>
  <c r="D75" i="27"/>
  <c r="C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D558" i="1"/>
  <c r="C546" i="37" s="1"/>
  <c r="D566" i="1"/>
  <c r="C554" i="37" s="1"/>
  <c r="D571" i="1"/>
  <c r="C559" i="37" s="1"/>
  <c r="D574" i="1"/>
  <c r="C562" i="37" s="1"/>
  <c r="D577" i="1"/>
  <c r="D580" i="1"/>
  <c r="D584" i="1"/>
  <c r="C572" i="37" s="1"/>
  <c r="D588" i="1"/>
  <c r="D590" i="1"/>
  <c r="D593" i="1"/>
  <c r="C581" i="37" s="1"/>
  <c r="D597" i="1"/>
  <c r="F597" i="1" s="1"/>
  <c r="D602" i="1"/>
  <c r="D606" i="1"/>
  <c r="C594" i="37" s="1"/>
  <c r="D608" i="1"/>
  <c r="C596" i="37" s="1"/>
  <c r="D615" i="1"/>
  <c r="D620" i="1"/>
  <c r="D629" i="1"/>
  <c r="D632" i="1"/>
  <c r="C620" i="37" s="1"/>
  <c r="D635" i="1"/>
  <c r="C623" i="37" s="1"/>
  <c r="D161" i="1"/>
  <c r="D167" i="1"/>
  <c r="C157" i="37" s="1"/>
  <c r="D172" i="1"/>
  <c r="C162" i="37" s="1"/>
  <c r="D177" i="1"/>
  <c r="D185" i="1"/>
  <c r="C175" i="37" s="1"/>
  <c r="D196" i="1"/>
  <c r="C186" i="37" s="1"/>
  <c r="D205" i="1"/>
  <c r="F205" i="1" s="1"/>
  <c r="D210" i="1"/>
  <c r="D218" i="1"/>
  <c r="C208" i="37" s="1"/>
  <c r="D224" i="1"/>
  <c r="D227" i="1"/>
  <c r="D233" i="1"/>
  <c r="C223" i="37" s="1"/>
  <c r="D236" i="1"/>
  <c r="C226" i="37" s="1"/>
  <c r="D239" i="1"/>
  <c r="C229" i="37" s="1"/>
  <c r="D242" i="1"/>
  <c r="C232" i="37" s="1"/>
  <c r="D245" i="1"/>
  <c r="C235" i="37" s="1"/>
  <c r="D249" i="1"/>
  <c r="D252" i="1"/>
  <c r="C242" i="37" s="1"/>
  <c r="D258" i="1"/>
  <c r="C248" i="37" s="1"/>
  <c r="D264" i="1"/>
  <c r="C254" i="37" s="1"/>
  <c r="D269" i="1"/>
  <c r="C259" i="37" s="1"/>
  <c r="D273" i="1"/>
  <c r="C263" i="37" s="1"/>
  <c r="D277" i="1"/>
  <c r="C267" i="37" s="1"/>
  <c r="D283" i="1"/>
  <c r="C273" i="37" s="1"/>
  <c r="D290" i="1"/>
  <c r="D291" i="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D438" i="1"/>
  <c r="C426" i="37" s="1"/>
  <c r="D445" i="1"/>
  <c r="C433" i="37" s="1"/>
  <c r="D450" i="1"/>
  <c r="C438" i="37" s="1"/>
  <c r="D458" i="1"/>
  <c r="C446" i="37" s="1"/>
  <c r="D463" i="1"/>
  <c r="D466" i="1"/>
  <c r="C454" i="37" s="1"/>
  <c r="D469" i="1"/>
  <c r="D472" i="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F23" i="1" s="1"/>
  <c r="D29" i="1"/>
  <c r="C19" i="37" s="1"/>
  <c r="H19" i="37" s="1"/>
  <c r="D35" i="1"/>
  <c r="C25" i="37" s="1"/>
  <c r="D43" i="1"/>
  <c r="C33" i="37" s="1"/>
  <c r="D46" i="1"/>
  <c r="C36" i="37" s="1"/>
  <c r="D13" i="1"/>
  <c r="C3" i="37" s="1"/>
  <c r="D51" i="1"/>
  <c r="C41" i="37" s="1"/>
  <c r="H41" i="37" s="1"/>
  <c r="D57" i="1"/>
  <c r="C47" i="37" s="1"/>
  <c r="D60" i="1"/>
  <c r="C50" i="37" s="1"/>
  <c r="H50" i="37" s="1"/>
  <c r="D65" i="1"/>
  <c r="C55" i="37" s="1"/>
  <c r="D68" i="1"/>
  <c r="C58" i="37" s="1"/>
  <c r="D71" i="1"/>
  <c r="C61" i="37" s="1"/>
  <c r="D74" i="1"/>
  <c r="C64" i="37" s="1"/>
  <c r="H64" i="37" s="1"/>
  <c r="D77" i="1"/>
  <c r="D80" i="1"/>
  <c r="C70" i="37" s="1"/>
  <c r="D86" i="1"/>
  <c r="C76" i="37" s="1"/>
  <c r="D94" i="1"/>
  <c r="D101" i="1"/>
  <c r="C91" i="37" s="1"/>
  <c r="D109" i="1"/>
  <c r="C99" i="37" s="1"/>
  <c r="D117" i="1"/>
  <c r="D122" i="1"/>
  <c r="C112" i="37" s="1"/>
  <c r="D130" i="1"/>
  <c r="C120" i="37" s="1"/>
  <c r="D135" i="1"/>
  <c r="D138" i="1"/>
  <c r="C128" i="37" s="1"/>
  <c r="D142" i="1"/>
  <c r="D141" i="1" s="1"/>
  <c r="D148" i="1"/>
  <c r="C138" i="37" s="1"/>
  <c r="D303" i="1"/>
  <c r="C292" i="37" s="1"/>
  <c r="D307" i="1"/>
  <c r="C296" i="37" s="1"/>
  <c r="D302" i="1"/>
  <c r="C291" i="37" s="1"/>
  <c r="D315" i="1"/>
  <c r="C304" i="37" s="1"/>
  <c r="D320" i="1"/>
  <c r="C309" i="37" s="1"/>
  <c r="D329" i="1"/>
  <c r="C318" i="37" s="1"/>
  <c r="D334" i="1"/>
  <c r="D339" i="1"/>
  <c r="C328" i="37" s="1"/>
  <c r="H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E264" i="1"/>
  <c r="D254" i="37" s="1"/>
  <c r="E269" i="1"/>
  <c r="D259" i="37" s="1"/>
  <c r="E273" i="1"/>
  <c r="D263" i="37" s="1"/>
  <c r="E277" i="1"/>
  <c r="D267" i="37" s="1"/>
  <c r="E283" i="1"/>
  <c r="D273" i="37" s="1"/>
  <c r="H273" i="37" s="1"/>
  <c r="E290" i="1"/>
  <c r="D280" i="37" s="1"/>
  <c r="E291" i="1"/>
  <c r="D281" i="37" s="1"/>
  <c r="E355" i="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19" i="1"/>
  <c r="F618" i="1"/>
  <c r="F617" i="1"/>
  <c r="F616" i="1"/>
  <c r="F614" i="1"/>
  <c r="F613" i="1"/>
  <c r="F612" i="1"/>
  <c r="F611" i="1"/>
  <c r="F610" i="1"/>
  <c r="F609" i="1"/>
  <c r="F608" i="1"/>
  <c r="F607" i="1"/>
  <c r="F605" i="1"/>
  <c r="F604" i="1"/>
  <c r="F603" i="1"/>
  <c r="F601" i="1"/>
  <c r="F600" i="1"/>
  <c r="F599" i="1"/>
  <c r="F598"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3" i="1"/>
  <c r="F482" i="1"/>
  <c r="F481" i="1"/>
  <c r="F480" i="1"/>
  <c r="F479" i="1"/>
  <c r="F478" i="1"/>
  <c r="F477" i="1"/>
  <c r="F476" i="1"/>
  <c r="F474" i="1"/>
  <c r="F473"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46" i="36"/>
  <c r="F114" i="36"/>
  <c r="F43" i="36"/>
  <c r="F13" i="36"/>
  <c r="F29" i="36"/>
  <c r="F97" i="36"/>
  <c r="G698" i="37" l="1"/>
  <c r="H694" i="37"/>
  <c r="H691" i="37"/>
  <c r="E42" i="3"/>
  <c r="B42" i="3" s="1"/>
  <c r="G689" i="37"/>
  <c r="G688" i="37"/>
  <c r="G641" i="37"/>
  <c r="G640" i="37"/>
  <c r="G639" i="37"/>
  <c r="F292" i="3"/>
  <c r="G1428" i="37"/>
  <c r="D13" i="33"/>
  <c r="C1425" i="37" s="1"/>
  <c r="H1427" i="37"/>
  <c r="I1427" i="37"/>
  <c r="G1523" i="37"/>
  <c r="G1513" i="37"/>
  <c r="G1545" i="37"/>
  <c r="G1543" i="37"/>
  <c r="G1547" i="37"/>
  <c r="G1553" i="37"/>
  <c r="G1561" i="37"/>
  <c r="K59" i="42"/>
  <c r="G1509" i="37"/>
  <c r="G1493" i="37"/>
  <c r="H1489" i="37"/>
  <c r="G1501" i="37"/>
  <c r="D30" i="30"/>
  <c r="C1486" i="37" s="1"/>
  <c r="G1486" i="37" s="1"/>
  <c r="G711" i="37"/>
  <c r="G1253" i="37"/>
  <c r="F239" i="27"/>
  <c r="H1205" i="37"/>
  <c r="G1225" i="37"/>
  <c r="F420" i="1"/>
  <c r="H285" i="37"/>
  <c r="H1213" i="37"/>
  <c r="E264" i="3"/>
  <c r="B264" i="3" s="1"/>
  <c r="G1214" i="37"/>
  <c r="F247" i="27"/>
  <c r="E263" i="3"/>
  <c r="B263" i="3" s="1"/>
  <c r="E285" i="3"/>
  <c r="B285" i="3" s="1"/>
  <c r="G1151" i="37"/>
  <c r="G1150" i="37"/>
  <c r="E175" i="27"/>
  <c r="D1140" i="37" s="1"/>
  <c r="H1141" i="37"/>
  <c r="G1127" i="37"/>
  <c r="H1035" i="37"/>
  <c r="H1026" i="37"/>
  <c r="H1019" i="37"/>
  <c r="H1018" i="37"/>
  <c r="H986" i="37"/>
  <c r="H980" i="37"/>
  <c r="E30" i="3"/>
  <c r="B30" i="3" s="1"/>
  <c r="G395" i="37"/>
  <c r="H366" i="37"/>
  <c r="H362" i="37"/>
  <c r="H304" i="37"/>
  <c r="G184" i="37"/>
  <c r="G271" i="37"/>
  <c r="F218" i="1"/>
  <c r="G210" i="37"/>
  <c r="G209" i="37"/>
  <c r="E53" i="3"/>
  <c r="B53" i="3" s="1"/>
  <c r="G193" i="37"/>
  <c r="G190" i="37"/>
  <c r="E47" i="3"/>
  <c r="B47" i="3" s="1"/>
  <c r="G188" i="37"/>
  <c r="F196" i="1"/>
  <c r="F208" i="3"/>
  <c r="B208" i="3" s="1"/>
  <c r="E46" i="3"/>
  <c r="B46" i="3" s="1"/>
  <c r="E45" i="3"/>
  <c r="B45" i="3" s="1"/>
  <c r="F206" i="3"/>
  <c r="B206" i="3" s="1"/>
  <c r="H182" i="37"/>
  <c r="E43" i="3"/>
  <c r="B43" i="3" s="1"/>
  <c r="G179" i="37"/>
  <c r="F185" i="1"/>
  <c r="G177" i="37"/>
  <c r="G176" i="37"/>
  <c r="G174" i="37"/>
  <c r="H172" i="37"/>
  <c r="G171" i="37"/>
  <c r="G170" i="37"/>
  <c r="E41" i="3"/>
  <c r="B41" i="3" s="1"/>
  <c r="G160" i="37"/>
  <c r="F204" i="3"/>
  <c r="B204" i="3" s="1"/>
  <c r="G136" i="37"/>
  <c r="G134" i="37"/>
  <c r="G133" i="37"/>
  <c r="G129" i="37"/>
  <c r="G127" i="37"/>
  <c r="E39" i="3"/>
  <c r="B39" i="3" s="1"/>
  <c r="F94" i="1"/>
  <c r="E31" i="3"/>
  <c r="B31" i="3" s="1"/>
  <c r="H1383" i="37"/>
  <c r="H1214" i="37"/>
  <c r="G1209" i="37"/>
  <c r="F236" i="27"/>
  <c r="H1151" i="37"/>
  <c r="G1055" i="37"/>
  <c r="G1043" i="37"/>
  <c r="F58" i="27"/>
  <c r="G1021" i="37"/>
  <c r="G1008" i="37"/>
  <c r="G989" i="37"/>
  <c r="G988" i="37"/>
  <c r="G985" i="37"/>
  <c r="G981" i="37"/>
  <c r="G980" i="37"/>
  <c r="G693" i="37"/>
  <c r="G692" i="37"/>
  <c r="H687" i="37"/>
  <c r="H639" i="37"/>
  <c r="H402" i="37"/>
  <c r="D647" i="1"/>
  <c r="C635" i="37" s="1"/>
  <c r="G202" i="37"/>
  <c r="G165" i="37"/>
  <c r="G163" i="37"/>
  <c r="G159" i="37"/>
  <c r="G156" i="37"/>
  <c r="G152" i="37"/>
  <c r="G86" i="37"/>
  <c r="F203" i="3"/>
  <c r="B203" i="3" s="1"/>
  <c r="F201" i="3"/>
  <c r="B201" i="3" s="1"/>
  <c r="D344" i="37"/>
  <c r="E354" i="1"/>
  <c r="D343" i="37" s="1"/>
  <c r="D248" i="37"/>
  <c r="E257" i="1"/>
  <c r="D247" i="37" s="1"/>
  <c r="C323" i="37"/>
  <c r="F334" i="1"/>
  <c r="D462" i="1"/>
  <c r="F469" i="1"/>
  <c r="C421" i="37"/>
  <c r="F433" i="1"/>
  <c r="C200" i="37"/>
  <c r="F210" i="1"/>
  <c r="C603" i="37"/>
  <c r="F615" i="1"/>
  <c r="D1292" i="37"/>
  <c r="E12" i="36"/>
  <c r="C217" i="37"/>
  <c r="F227" i="1"/>
  <c r="C1096" i="37"/>
  <c r="F131" i="27"/>
  <c r="C1169" i="37"/>
  <c r="D203" i="27"/>
  <c r="F216" i="3"/>
  <c r="B216" i="3" s="1"/>
  <c r="K20" i="37"/>
  <c r="L20" i="37"/>
  <c r="C67" i="37"/>
  <c r="F77" i="1"/>
  <c r="C167" i="37"/>
  <c r="H167" i="37" s="1"/>
  <c r="F177" i="1"/>
  <c r="C410" i="37"/>
  <c r="F421" i="1"/>
  <c r="C84" i="37"/>
  <c r="D85" i="1"/>
  <c r="C75" i="37" s="1"/>
  <c r="H162" i="37"/>
  <c r="C1016" i="37"/>
  <c r="G1016" i="37" s="1"/>
  <c r="F51" i="27"/>
  <c r="C1321" i="37"/>
  <c r="D42" i="36"/>
  <c r="F232" i="3"/>
  <c r="B232" i="3" s="1"/>
  <c r="F248" i="3"/>
  <c r="B248" i="3" s="1"/>
  <c r="F35" i="36"/>
  <c r="F68" i="36"/>
  <c r="F122" i="36"/>
  <c r="F505" i="1"/>
  <c r="D132" i="37"/>
  <c r="E141" i="1"/>
  <c r="D131" i="37" s="1"/>
  <c r="C107" i="37"/>
  <c r="D116" i="1"/>
  <c r="C106" i="37" s="1"/>
  <c r="C281" i="37"/>
  <c r="F291" i="1"/>
  <c r="C214" i="37"/>
  <c r="D223" i="1"/>
  <c r="C578" i="37"/>
  <c r="F590" i="1"/>
  <c r="C565" i="37"/>
  <c r="F577" i="1"/>
  <c r="D18" i="27"/>
  <c r="C983" i="37" s="1"/>
  <c r="D1321" i="37"/>
  <c r="E42" i="36"/>
  <c r="D1317" i="37" s="1"/>
  <c r="C1295" i="37"/>
  <c r="H1295" i="37" s="1"/>
  <c r="F20" i="36"/>
  <c r="D13" i="30"/>
  <c r="C1469" i="37" s="1"/>
  <c r="H1469" i="37" s="1"/>
  <c r="F210" i="3"/>
  <c r="B210" i="3" s="1"/>
  <c r="F213" i="3"/>
  <c r="B213" i="3" s="1"/>
  <c r="F227" i="3"/>
  <c r="B227" i="3" s="1"/>
  <c r="F229" i="3"/>
  <c r="B229" i="3" s="1"/>
  <c r="F243" i="3"/>
  <c r="B243" i="3" s="1"/>
  <c r="F245" i="3"/>
  <c r="B245" i="3" s="1"/>
  <c r="F261" i="3"/>
  <c r="B274" i="3"/>
  <c r="B272" i="3"/>
  <c r="E269" i="3"/>
  <c r="B269" i="3" s="1"/>
  <c r="D518" i="1"/>
  <c r="C506" i="37" s="1"/>
  <c r="F525" i="1"/>
  <c r="D1458" i="37"/>
  <c r="E45" i="33"/>
  <c r="D1457" i="37" s="1"/>
  <c r="D1376" i="37"/>
  <c r="E96" i="36"/>
  <c r="D1371" i="37" s="1"/>
  <c r="G179" i="3"/>
  <c r="E179" i="3" s="1"/>
  <c r="B179" i="3" s="1"/>
  <c r="C195" i="37"/>
  <c r="H195" i="37" s="1"/>
  <c r="D204" i="1"/>
  <c r="C194" i="37" s="1"/>
  <c r="E279" i="3"/>
  <c r="B279" i="3" s="1"/>
  <c r="I1432" i="37"/>
  <c r="F73" i="36"/>
  <c r="F50" i="36"/>
  <c r="F148" i="1"/>
  <c r="F484" i="1"/>
  <c r="F635" i="1"/>
  <c r="D147" i="1"/>
  <c r="C125" i="37"/>
  <c r="G125" i="37" s="1"/>
  <c r="D134" i="1"/>
  <c r="C460" i="37"/>
  <c r="F472" i="1"/>
  <c r="D424" i="1"/>
  <c r="C280" i="37"/>
  <c r="F290" i="1"/>
  <c r="C239" i="37"/>
  <c r="F249" i="1"/>
  <c r="C151" i="37"/>
  <c r="D160" i="1"/>
  <c r="C608" i="37"/>
  <c r="F620" i="1"/>
  <c r="C590" i="37"/>
  <c r="F602" i="1"/>
  <c r="C576" i="37"/>
  <c r="D583" i="1"/>
  <c r="C571" i="37" s="1"/>
  <c r="C541" i="37"/>
  <c r="G541" i="37" s="1"/>
  <c r="F553" i="1"/>
  <c r="C1050" i="37"/>
  <c r="D84" i="27"/>
  <c r="C1049" i="37" s="1"/>
  <c r="E92" i="27"/>
  <c r="D1058" i="37"/>
  <c r="D151" i="27"/>
  <c r="F154" i="27"/>
  <c r="C1376" i="37"/>
  <c r="D96" i="36"/>
  <c r="F101" i="36"/>
  <c r="C1292" i="37"/>
  <c r="D12" i="36"/>
  <c r="C1287" i="37" s="1"/>
  <c r="G1497" i="37"/>
  <c r="H7" i="3"/>
  <c r="H435" i="37"/>
  <c r="H1365" i="37"/>
  <c r="G1560" i="37"/>
  <c r="G1556" i="37"/>
  <c r="G1540" i="37"/>
  <c r="G1508" i="37"/>
  <c r="G1499" i="37"/>
  <c r="G1495" i="37"/>
  <c r="G1438" i="37"/>
  <c r="I1438" i="37" s="1"/>
  <c r="G1434" i="37"/>
  <c r="I1434" i="37" s="1"/>
  <c r="G1346" i="37"/>
  <c r="G1136" i="37"/>
  <c r="G1035" i="37"/>
  <c r="G1005" i="37"/>
  <c r="G1001" i="37"/>
  <c r="E50" i="1"/>
  <c r="D40" i="37" s="1"/>
  <c r="H76" i="37"/>
  <c r="D399" i="1"/>
  <c r="C388" i="37" s="1"/>
  <c r="G223" i="37"/>
  <c r="F69" i="27"/>
  <c r="F76" i="27"/>
  <c r="F140" i="27"/>
  <c r="E187" i="27"/>
  <c r="D1152" i="37" s="1"/>
  <c r="F221" i="27"/>
  <c r="F231" i="27"/>
  <c r="E235" i="27"/>
  <c r="D1200" i="37" s="1"/>
  <c r="F255" i="27"/>
  <c r="H1389" i="37"/>
  <c r="H1357" i="37"/>
  <c r="F209" i="3"/>
  <c r="B209" i="3" s="1"/>
  <c r="J7" i="3"/>
  <c r="I14" i="3"/>
  <c r="H236" i="37"/>
  <c r="H241" i="37"/>
  <c r="H252" i="37"/>
  <c r="H257" i="37"/>
  <c r="H378" i="37"/>
  <c r="H390" i="37"/>
  <c r="H496" i="37"/>
  <c r="H618" i="37"/>
  <c r="H1046" i="37"/>
  <c r="H1430" i="37"/>
  <c r="I1430" i="37" s="1"/>
  <c r="G1557" i="37"/>
  <c r="G1552" i="37"/>
  <c r="G1548" i="37"/>
  <c r="G1544" i="37"/>
  <c r="G1512" i="37"/>
  <c r="G1491" i="37"/>
  <c r="G1439" i="37"/>
  <c r="I1439" i="37" s="1"/>
  <c r="G1435" i="37"/>
  <c r="I1435" i="37" s="1"/>
  <c r="G1401" i="37"/>
  <c r="G1389" i="37"/>
  <c r="G1367" i="37"/>
  <c r="G1360" i="37"/>
  <c r="G1349" i="37"/>
  <c r="G1347" i="37"/>
  <c r="G1137" i="37"/>
  <c r="G1117" i="37"/>
  <c r="G1115" i="37"/>
  <c r="G1084" i="37"/>
  <c r="G1080" i="37"/>
  <c r="G1036" i="37"/>
  <c r="G1030" i="37"/>
  <c r="G1002" i="37"/>
  <c r="G986" i="37"/>
  <c r="G481" i="37"/>
  <c r="D628" i="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H54" i="37"/>
  <c r="H66" i="37"/>
  <c r="H166" i="37"/>
  <c r="H360" i="37"/>
  <c r="H599" i="37"/>
  <c r="H1042" i="37"/>
  <c r="H1369" i="37"/>
  <c r="H1413" i="37"/>
  <c r="H1417" i="37"/>
  <c r="H1421" i="37"/>
  <c r="H1428" i="37"/>
  <c r="I1428" i="37" s="1"/>
  <c r="H1431" i="37"/>
  <c r="I1431" i="37" s="1"/>
  <c r="G1559" i="37"/>
  <c r="G1555" i="37"/>
  <c r="G1539" i="37"/>
  <c r="G1535" i="37"/>
  <c r="G1519" i="37"/>
  <c r="G1515" i="37"/>
  <c r="G1507" i="37"/>
  <c r="G1500" i="37"/>
  <c r="G1496" i="37"/>
  <c r="G1490" i="37"/>
  <c r="G1487" i="37"/>
  <c r="G1483" i="37"/>
  <c r="G1479" i="37"/>
  <c r="G1472" i="37"/>
  <c r="G1467" i="37"/>
  <c r="G1447" i="37"/>
  <c r="G1440" i="37"/>
  <c r="I1440" i="37" s="1"/>
  <c r="G1436" i="37"/>
  <c r="I1436" i="37" s="1"/>
  <c r="G1402" i="37"/>
  <c r="G1350" i="37"/>
  <c r="G1344" i="37"/>
  <c r="G1118" i="37"/>
  <c r="G1085" i="37"/>
  <c r="G1081" i="37"/>
  <c r="G1077" i="37"/>
  <c r="G1037" i="37"/>
  <c r="G1031" i="37"/>
  <c r="G987" i="37"/>
  <c r="G624"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694" i="37"/>
  <c r="G690" i="37"/>
  <c r="G686" i="37"/>
  <c r="G682" i="37"/>
  <c r="G678" i="37"/>
  <c r="G674" i="37"/>
  <c r="G670" i="37"/>
  <c r="G666" i="37"/>
  <c r="G662" i="37"/>
  <c r="G658" i="37"/>
  <c r="G654" i="37"/>
  <c r="G650" i="37"/>
  <c r="G646" i="37"/>
  <c r="G622" i="37"/>
  <c r="G591" i="37"/>
  <c r="G575" i="37"/>
  <c r="G563" i="37"/>
  <c r="G474"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95" i="37"/>
  <c r="G691" i="37"/>
  <c r="G687" i="37"/>
  <c r="G683" i="37"/>
  <c r="G679" i="37"/>
  <c r="G675" i="37"/>
  <c r="G671" i="37"/>
  <c r="G667" i="37"/>
  <c r="G663" i="37"/>
  <c r="G659" i="37"/>
  <c r="G655" i="37"/>
  <c r="G651" i="37"/>
  <c r="G647" i="37"/>
  <c r="G643" i="37"/>
  <c r="G606" i="37"/>
  <c r="G592" i="37"/>
  <c r="G564" i="37"/>
  <c r="G537" i="37"/>
  <c r="G491" i="37"/>
  <c r="G487"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38" i="37"/>
  <c r="G492" i="37"/>
  <c r="G488" i="37"/>
  <c r="G582" i="37"/>
  <c r="G544" i="37"/>
  <c r="G524" i="37"/>
  <c r="G514" i="37"/>
  <c r="G502" i="37"/>
  <c r="G480" i="37"/>
  <c r="G458" i="37"/>
  <c r="G436" i="37"/>
  <c r="G402" i="37"/>
  <c r="G583" i="37"/>
  <c r="G545" i="37"/>
  <c r="G525" i="37"/>
  <c r="G515" i="37"/>
  <c r="G503" i="37"/>
  <c r="G499" i="37"/>
  <c r="G477" i="37"/>
  <c r="G595" i="37"/>
  <c r="G560" i="37"/>
  <c r="G542" i="37"/>
  <c r="G522" i="37"/>
  <c r="G504" i="37"/>
  <c r="G500" i="37"/>
  <c r="G478" i="37"/>
  <c r="G452" i="37"/>
  <c r="G434"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85" i="37"/>
  <c r="G377" i="37"/>
  <c r="G371" i="37"/>
  <c r="G369" i="37"/>
  <c r="G365" i="37"/>
  <c r="G359" i="37"/>
  <c r="G351" i="37"/>
  <c r="G345"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34" i="37"/>
  <c r="H1034" i="37"/>
  <c r="D123" i="27"/>
  <c r="G1096" i="37"/>
  <c r="H1096" i="37"/>
  <c r="E139" i="27"/>
  <c r="D1104" i="37" s="1"/>
  <c r="G1104" i="37" s="1"/>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D48" i="30" l="1"/>
  <c r="C1504" i="37" s="1"/>
  <c r="H1486" i="37"/>
  <c r="D47" i="30"/>
  <c r="K57" i="42" s="1"/>
  <c r="G1469" i="37"/>
  <c r="E234" i="27"/>
  <c r="K46" i="42" s="1"/>
  <c r="H284" i="3"/>
  <c r="F151" i="27"/>
  <c r="F160" i="1"/>
  <c r="G106" i="37"/>
  <c r="F116" i="1"/>
  <c r="F85" i="1"/>
  <c r="G282" i="3"/>
  <c r="C1116" i="37"/>
  <c r="F84" i="27"/>
  <c r="H1016" i="37"/>
  <c r="G983" i="37"/>
  <c r="D13" i="27"/>
  <c r="F18" i="27"/>
  <c r="F647" i="1"/>
  <c r="G194" i="37"/>
  <c r="F204" i="1"/>
  <c r="C150" i="37"/>
  <c r="G24" i="3"/>
  <c r="H24" i="3"/>
  <c r="H125" i="37"/>
  <c r="E531" i="1"/>
  <c r="E163" i="3"/>
  <c r="B163" i="3" s="1"/>
  <c r="C412" i="37"/>
  <c r="F424" i="1"/>
  <c r="D1287" i="37"/>
  <c r="K47" i="42"/>
  <c r="I1461" i="37"/>
  <c r="I1450" i="37"/>
  <c r="I1460" i="37"/>
  <c r="I1448" i="37"/>
  <c r="I1455" i="37"/>
  <c r="I1464" i="37"/>
  <c r="G1049" i="37"/>
  <c r="H635" i="37"/>
  <c r="C137" i="37"/>
  <c r="F147" i="1"/>
  <c r="C1317" i="37"/>
  <c r="F42" i="36"/>
  <c r="H1104" i="37"/>
  <c r="C1371" i="37"/>
  <c r="F96" i="36"/>
  <c r="C213" i="37"/>
  <c r="H213" i="37" s="1"/>
  <c r="F223" i="1"/>
  <c r="I1451" i="37"/>
  <c r="C124" i="37"/>
  <c r="F134" i="1"/>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G521" i="37"/>
  <c r="H521" i="37"/>
  <c r="C584" i="37"/>
  <c r="F596" i="1"/>
  <c r="G213" i="37"/>
  <c r="I1459" i="37"/>
  <c r="H1219" i="37"/>
  <c r="G451" i="37"/>
  <c r="H451" i="37"/>
  <c r="D150" i="37"/>
  <c r="E159" i="1"/>
  <c r="H194" i="37"/>
  <c r="H75" i="37"/>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282" i="3"/>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K58" i="42" l="1"/>
  <c r="G291" i="3"/>
  <c r="E291" i="3" s="1"/>
  <c r="B291" i="3" s="1"/>
  <c r="D1199" i="37"/>
  <c r="E284" i="3"/>
  <c r="B284" i="3" s="1"/>
  <c r="F13" i="27"/>
  <c r="G150" i="37"/>
  <c r="E282" i="3"/>
  <c r="B282" i="3" s="1"/>
  <c r="H1116" i="37"/>
  <c r="C978" i="37"/>
  <c r="J43" i="42"/>
  <c r="H150" i="37"/>
  <c r="E24" i="3"/>
  <c r="B24" i="3" s="1"/>
  <c r="G137" i="37"/>
  <c r="H137" i="37"/>
  <c r="H124" i="37"/>
  <c r="G124" i="37"/>
  <c r="G295" i="3"/>
  <c r="E295" i="3" s="1"/>
  <c r="B295" i="3" s="1"/>
  <c r="G1116" i="37"/>
  <c r="H1317" i="37"/>
  <c r="G1317" i="37"/>
  <c r="H1371" i="37"/>
  <c r="G1371" i="37"/>
  <c r="G1287" i="37"/>
  <c r="H128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J3" i="3" s="1"/>
  <c r="G157" i="3"/>
  <c r="E157" i="3" s="1"/>
  <c r="B157" i="3" s="1"/>
  <c r="G637" i="37"/>
  <c r="H637" i="37"/>
  <c r="G636" i="37"/>
  <c r="H636" i="37"/>
  <c r="L28" i="37" l="1"/>
  <c r="G8" i="3" s="1"/>
  <c r="E8" i="3" s="1"/>
  <c r="B8" i="3" s="1"/>
  <c r="K2" i="37"/>
  <c r="L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<sst xmlns="http://schemas.openxmlformats.org/spreadsheetml/2006/main" count="4757" uniqueCount="4301">
  <si>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</si>
  <si>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</si>
  <si>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</si>
  <si>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</si>
  <si>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</si>
  <si>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</si>
  <si>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</si>
  <si>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</si>
  <si>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</si>
  <si>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</si>
  <si>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</si>
  <si>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</si>
  <si>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</si>
  <si>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</si>
  <si>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</si>
  <si>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</si>
  <si>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</si>
  <si>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</si>
  <si>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</si>
  <si>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</si>
  <si>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</si>
  <si>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</si>
  <si>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</si>
  <si>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</si>
  <si>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</si>
  <si>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</si>
  <si>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</si>
  <si>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</si>
  <si>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</si>
  <si>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</si>
  <si>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</si>
  <si>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</si>
  <si>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</si>
  <si>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</si>
  <si>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</si>
  <si>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</si>
  <si>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</si>
  <si>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</si>
  <si>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</si>
  <si>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</si>
  <si>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</si>
  <si>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</si>
  <si>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</si>
  <si>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</si>
  <si>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</si>
  <si>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</si>
  <si>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</si>
  <si>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</si>
  <si>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</si>
  <si>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</si>
  <si>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</si>
  <si>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</si>
  <si>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</si>
  <si>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</si>
  <si>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</si>
  <si>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</si>
  <si>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</si>
  <si>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</si>
  <si>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</si>
  <si>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</si>
  <si>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</si>
  <si>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</si>
  <si>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</si>
  <si>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</si>
  <si>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</si>
  <si>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</si>
  <si>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</si>
  <si>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</si>
  <si>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</si>
  <si>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</si>
  <si>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</si>
  <si>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</si>
  <si>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</si>
  <si>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</si>
  <si>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</si>
  <si>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</si>
  <si>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</si>
  <si>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</si>
  <si>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</si>
  <si>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</si>
  <si>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</si>
  <si>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</si>
  <si>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</si>
  <si>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</si>
  <si>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</si>
  <si>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</si>
  <si>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</si>
  <si>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</si>
  <si>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</si>
  <si>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</si>
  <si>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</si>
  <si>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</si>
  <si>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</si>
  <si>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</si>
  <si>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</si>
  <si>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</si>
  <si>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</si>
  <si>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</si>
  <si>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</si>
  <si>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</si>
  <si>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</si>
  <si>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</si>
  <si>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</si>
  <si>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</si>
  <si>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</si>
  <si>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</si>
  <si>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</si>
  <si>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</si>
  <si>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</si>
  <si>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</si>
  <si>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</si>
  <si>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</si>
  <si>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</si>
  <si>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</si>
  <si>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</si>
  <si>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</si>
  <si>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</si>
  <si>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</si>
  <si>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</si>
  <si>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</si>
  <si>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</si>
  <si>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</si>
  <si>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</si>
  <si>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</si>
  <si>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</si>
  <si>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</si>
  <si>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</si>
  <si>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</si>
  <si>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</si>
  <si>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</si>
  <si>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</si>
  <si>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</si>
  <si>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</si>
  <si>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</si>
  <si>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</si>
  <si>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</si>
  <si>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</si>
  <si>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</si>
  <si>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</si>
  <si>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</si>
  <si>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</si>
  <si>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</si>
  <si>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</si>
  <si>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</si>
  <si>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</si>
  <si>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</si>
  <si>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</si>
  <si>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</si>
  <si>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</si>
  <si>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</si>
  <si>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</si>
  <si>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</si>
  <si>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</si>
  <si>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</si>
  <si>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</si>
  <si>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</si>
  <si>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</si>
  <si>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</si>
  <si>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</si>
  <si>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</si>
  <si>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</si>
  <si>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</si>
  <si>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</si>
  <si>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</si>
  <si>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</si>
  <si>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</si>
  <si>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</si>
  <si>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</si>
  <si>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</si>
  <si>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</si>
  <si>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</si>
  <si>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</si>
  <si>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</si>
  <si>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</si>
  <si>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</si>
  <si>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</si>
  <si>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</si>
  <si>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</si>
  <si>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</si>
  <si>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</si>
  <si>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</si>
  <si>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</si>
  <si>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</si>
  <si>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</si>
  <si>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</si>
  <si>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</si>
  <si>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</si>
  <si>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</si>
  <si>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</si>
  <si>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</si>
  <si>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</si>
  <si>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</si>
  <si>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</si>
  <si>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</si>
  <si>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</si>
  <si>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</si>
  <si>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</si>
  <si>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</si>
  <si>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</si>
  <si>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</si>
  <si>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</si>
  <si>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</si>
  <si>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</si>
  <si>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</si>
  <si>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</si>
  <si>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</si>
  <si>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</si>
  <si>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</si>
  <si>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</si>
  <si>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</si>
  <si>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</si>
  <si>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</si>
  <si>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</si>
  <si>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</si>
  <si>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</si>
  <si>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</si>
  <si>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</si>
  <si>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</si>
  <si>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</si>
  <si>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</si>
  <si>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</si>
  <si>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</si>
  <si>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</si>
  <si>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</si>
  <si>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</si>
  <si>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</si>
  <si>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</si>
  <si>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</si>
  <si>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</si>
  <si>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</si>
  <si>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</si>
  <si>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</si>
  <si>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</si>
  <si>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</si>
  <si>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</si>
  <si>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</si>
  <si>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</si>
  <si>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</si>
  <si>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</si>
  <si>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</si>
  <si>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</si>
  <si>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</si>
  <si>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</si>
  <si>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</si>
  <si>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</si>
  <si>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</si>
  <si>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</si>
  <si>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</si>
  <si>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</si>
  <si>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</si>
  <si>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</si>
  <si>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</si>
  <si>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</si>
  <si>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</si>
  <si>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</si>
  <si>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</si>
  <si>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</si>
  <si>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</si>
  <si>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</si>
  <si>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</si>
  <si>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</si>
  <si>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</si>
  <si>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</si>
  <si>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</si>
  <si>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</si>
  <si>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</si>
  <si>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</si>
  <si>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</si>
  <si>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</si>
  <si>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</si>
  <si>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</si>
  <si>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</si>
  <si>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</si>
  <si>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</si>
  <si>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</si>
  <si>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</si>
  <si>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</si>
  <si>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</si>
  <si>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</si>
  <si>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</si>
  <si>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</si>
  <si>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</si>
  <si>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</si>
  <si>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</si>
  <si>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</si>
  <si>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</si>
  <si>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</si>
  <si>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</si>
  <si>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</si>
  <si>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</si>
  <si>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</si>
  <si>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</si>
  <si>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</si>
  <si>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</si>
  <si>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</si>
  <si>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</si>
  <si>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</si>
  <si>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</si>
  <si>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</si>
  <si>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</si>
  <si>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</si>
  <si>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</si>
  <si>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</si>
  <si>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</si>
  <si>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</si>
  <si>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</si>
  <si>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</si>
  <si>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</si>
  <si>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</si>
  <si>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</si>
  <si>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</si>
  <si>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</si>
  <si>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</si>
  <si>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</si>
  <si>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</si>
  <si>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</si>
  <si>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</si>
  <si>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</si>
  <si>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</si>
  <si>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</si>
  <si>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</si>
  <si>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</si>
  <si>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</si>
  <si>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</si>
  <si>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</si>
  <si>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</si>
  <si>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</si>
  <si>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</si>
  <si>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</si>
  <si>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</si>
  <si>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</si>
  <si>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</si>
  <si>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</si>
  <si>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</si>
  <si>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</si>
  <si>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</si>
  <si>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</si>
  <si>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</si>
  <si>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</si>
  <si>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</si>
  <si>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</si>
  <si>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</si>
  <si>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</si>
  <si>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</si>
  <si>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</si>
  <si>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</si>
  <si>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</si>
  <si>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</si>
  <si>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</si>
  <si>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</si>
  <si>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</si>
  <si>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</si>
  <si>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</si>
  <si>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</si>
  <si>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</si>
  <si>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</si>
  <si>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</si>
  <si>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</si>
  <si>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</si>
  <si>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</si>
  <si>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</si>
  <si>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</si>
  <si>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</si>
  <si>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</si>
  <si>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</si>
  <si>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</si>
  <si>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</si>
  <si>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</si>
  <si>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</si>
  <si>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</si>
  <si>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</si>
  <si>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</si>
  <si>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</si>
  <si>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</si>
  <si>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</si>
  <si>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</si>
  <si>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</si>
  <si>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</si>
  <si>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</si>
  <si>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</si>
  <si>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</si>
  <si>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</si>
  <si>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</si>
  <si>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</si>
  <si>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</si>
  <si>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</si>
  <si>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</si>
  <si>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</si>
  <si>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</si>
  <si>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</si>
  <si>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</si>
  <si>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</si>
  <si>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</si>
  <si>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</si>
  <si>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</si>
  <si>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</si>
  <si>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</si>
  <si>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</si>
  <si>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</si>
  <si>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</si>
  <si>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</si>
  <si>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</si>
  <si>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</si>
  <si>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</si>
  <si>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</si>
  <si>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</si>
  <si>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</si>
  <si>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</si>
  <si>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</si>
  <si>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</si>
  <si>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</si>
  <si>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</si>
  <si>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</si>
  <si>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</si>
  <si>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</si>
  <si>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</si>
  <si>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</si>
  <si>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</si>
  <si>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</si>
  <si>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</si>
  <si>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</si>
  <si>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</si>
  <si>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</si>
  <si>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</si>
  <si>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</si>
  <si>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</si>
  <si>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</si>
  <si>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</si>
  <si>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</si>
  <si>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</si>
  <si>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</si>
  <si>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</si>
  <si>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</si>
  <si>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</si>
  <si>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</si>
  <si>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</si>
  <si>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</si>
  <si>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</si>
  <si>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</si>
  <si>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</si>
  <si>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</si>
  <si>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</si>
  <si>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</si>
  <si>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</si>
  <si>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</si>
  <si>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</si>
  <si>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</si>
  <si>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</si>
  <si>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</si>
  <si>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</si>
  <si>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</si>
  <si>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</si>
  <si>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</si>
  <si>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</si>
  <si>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</si>
  <si>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</si>
  <si>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</si>
  <si>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</si>
  <si>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</si>
  <si>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</si>
  <si>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</si>
  <si>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</si>
  <si>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</si>
  <si>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</si>
  <si>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</si>
  <si>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</si>
  <si>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</si>
  <si>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</si>
  <si>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</si>
  <si>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</si>
  <si>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</si>
  <si>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</si>
  <si>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</si>
  <si>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</si>
  <si>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</si>
  <si>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</si>
  <si>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</si>
  <si>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</si>
  <si>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</si>
  <si>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</si>
  <si>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</si>
  <si>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</si>
  <si>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</si>
  <si>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</si>
  <si>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</si>
  <si>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</si>
  <si>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</si>
  <si>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</si>
  <si>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</si>
  <si>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</si>
  <si>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</si>
  <si>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</si>
  <si>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</si>
  <si>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</si>
  <si>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</si>
  <si>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</si>
  <si>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</si>
  <si>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</si>
  <si>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</si>
  <si>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</si>
  <si>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</si>
  <si>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</si>
  <si>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</si>
  <si>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</si>
  <si>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</si>
  <si>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</si>
  <si>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</si>
  <si>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</si>
  <si>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</si>
  <si>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</si>
  <si>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</si>
  <si>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</si>
  <si>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</si>
  <si>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</si>
  <si>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</si>
  <si>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</si>
  <si>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</si>
  <si>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</si>
  <si>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</si>
  <si>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</si>
  <si>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</si>
  <si>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</si>
  <si>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</si>
  <si>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</si>
  <si>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</si>
  <si>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</si>
  <si>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</si>
  <si>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</si>
  <si>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</si>
  <si>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</si>
  <si>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</si>
  <si>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</si>
  <si>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</si>
  <si>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</si>
  <si>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</si>
  <si>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</si>
  <si>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</si>
  <si>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</si>
  <si>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</si>
  <si>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</si>
  <si>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</si>
  <si>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</si>
  <si>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</si>
  <si>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</si>
  <si>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</si>
  <si>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</si>
  <si>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</si>
  <si>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</si>
  <si>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</si>
  <si>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</si>
  <si>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</si>
  <si>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</si>
  <si>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</si>
  <si>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</si>
  <si>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</si>
  <si>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</si>
  <si>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</si>
  <si>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</si>
  <si>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</si>
  <si>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</si>
  <si>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</si>
  <si>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</si>
  <si>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</si>
  <si>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</si>
  <si>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</si>
  <si>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</si>
  <si>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</si>
  <si>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</si>
  <si>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</si>
  <si>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</si>
  <si>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</si>
  <si>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</si>
  <si>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</si>
  <si>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</si>
  <si>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</si>
  <si>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</si>
  <si>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</si>
  <si>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</si>
  <si>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</si>
  <si>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</si>
  <si>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</si>
  <si>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</si>
  <si>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</si>
  <si>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</si>
  <si>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</si>
  <si>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</si>
  <si>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</si>
  <si>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</si>
  <si>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</si>
  <si>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</si>
  <si>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</si>
  <si>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</si>
  <si>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</si>
  <si>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</si>
  <si>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</si>
  <si>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</si>
  <si>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</si>
  <si>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</si>
  <si>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</si>
  <si>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</si>
  <si>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</si>
  <si>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</si>
  <si>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</si>
  <si>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</si>
  <si>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</si>
  <si>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</si>
  <si>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</si>
  <si>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</si>
  <si>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</si>
  <si>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</si>
  <si>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</si>
  <si>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</si>
  <si>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</si>
  <si>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</si>
  <si>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</si>
  <si>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</si>
  <si>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</si>
  <si>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</si>
  <si>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</si>
  <si>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</si>
  <si>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</si>
  <si>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</si>
  <si>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</si>
  <si>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</si>
  <si>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</si>
  <si>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</si>
  <si>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</si>
  <si>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</si>
  <si>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</si>
  <si>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</si>
  <si>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</si>
  <si>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</si>
  <si>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</si>
  <si>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</si>
  <si>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</si>
  <si>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</si>
  <si>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</si>
  <si>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</si>
  <si>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</si>
  <si>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</si>
  <si>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</si>
  <si>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</si>
  <si>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</si>
  <si>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</si>
  <si>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</si>
  <si>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</si>
  <si>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</si>
  <si>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</si>
  <si>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</si>
  <si>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</si>
  <si>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</si>
  <si>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</si>
  <si>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</si>
  <si>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</si>
  <si>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</si>
  <si>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</si>
  <si>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</si>
  <si>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</si>
  <si>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</si>
  <si>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</si>
  <si>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</si>
  <si>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</si>
  <si>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</si>
  <si>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</si>
  <si>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</si>
  <si>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</si>
  <si>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</si>
  <si>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</si>
  <si>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</si>
  <si>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</si>
  <si>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</si>
  <si>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</si>
  <si>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</si>
  <si>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</si>
  <si>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</si>
  <si>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</si>
  <si>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</si>
  <si>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</si>
  <si>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</si>
  <si>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</si>
  <si>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</si>
  <si>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</si>
  <si>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</si>
  <si>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</si>
  <si>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</si>
  <si>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</si>
  <si>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</si>
  <si>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</si>
  <si>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</si>
  <si>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</si>
  <si>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</si>
  <si>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</si>
  <si>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</si>
  <si>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</si>
  <si>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</si>
  <si>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</si>
  <si>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</si>
  <si>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</si>
  <si>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</si>
  <si>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</si>
  <si>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</si>
  <si>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</si>
  <si>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</si>
  <si>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</si>
  <si>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</si>
  <si>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</si>
  <si>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</si>
  <si>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</si>
  <si>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</si>
  <si>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</si>
  <si>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</si>
  <si>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</si>
  <si>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</si>
  <si>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</si>
  <si>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</si>
  <si>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</si>
  <si>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</si>
  <si>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</si>
  <si>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</si>
  <si>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</si>
  <si>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</si>
  <si>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</si>
  <si>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</si>
  <si>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</si>
  <si>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</si>
  <si>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</si>
  <si>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</si>
  <si>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</si>
  <si>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</si>
  <si>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</si>
  <si>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</si>
  <si>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</si>
  <si>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</si>
  <si>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</si>
  <si>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</si>
  <si>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</si>
  <si>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</si>
  <si>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</si>
  <si>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</si>
  <si>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</si>
  <si>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</si>
  <si>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</si>
  <si>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</si>
  <si>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</si>
  <si>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</si>
  <si>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</si>
  <si>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</si>
  <si>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</si>
  <si>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</si>
  <si>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</si>
  <si>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</si>
  <si>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</si>
  <si>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</si>
  <si>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</si>
  <si>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</si>
  <si>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</si>
  <si>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</si>
  <si>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</si>
  <si>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</si>
  <si>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</si>
  <si>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</si>
  <si>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</si>
  <si>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</si>
  <si>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</si>
  <si>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</si>
  <si>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</si>
  <si>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</si>
  <si>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</si>
  <si>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</si>
  <si>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</si>
  <si>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</si>
  <si>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</si>
  <si>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</si>
  <si>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</si>
  <si>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</si>
  <si>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</si>
  <si>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</si>
  <si>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</si>
  <si>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</si>
  <si>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</si>
  <si>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</si>
  <si>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</si>
  <si>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</si>
  <si>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</si>
  <si>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</si>
  <si>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</si>
  <si>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</si>
  <si>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</si>
  <si>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</si>
  <si>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</si>
  <si>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</si>
  <si>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</si>
  <si>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</si>
  <si>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</si>
  <si>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</si>
  <si>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</si>
  <si>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</si>
  <si>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</si>
  <si>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</si>
  <si>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</si>
  <si>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</si>
  <si>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</si>
  <si>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</si>
  <si>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</si>
  <si>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</si>
  <si>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</si>
  <si>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</si>
  <si>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</si>
  <si>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</si>
  <si>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</si>
  <si>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</si>
  <si>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</si>
  <si>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</si>
  <si>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</si>
  <si>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</si>
  <si>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</si>
  <si>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</si>
  <si>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</si>
  <si>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</si>
  <si>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</si>
  <si>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</si>
  <si>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</si>
  <si>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</si>
  <si>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</si>
  <si>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</si>
  <si>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</si>
  <si>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</si>
  <si>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</si>
  <si>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</si>
  <si>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</si>
  <si>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</si>
  <si>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</si>
  <si>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</si>
  <si>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</si>
  <si>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</si>
  <si>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</si>
  <si>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</si>
  <si>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</si>
  <si>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</si>
  <si>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</si>
  <si>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</si>
  <si>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</si>
  <si>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</si>
  <si>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</si>
  <si>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</si>
  <si>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</si>
  <si>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</si>
  <si>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</si>
  <si>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</si>
  <si>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</si>
  <si>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</si>
  <si>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</si>
  <si>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</si>
  <si>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</si>
  <si>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</si>
  <si>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</si>
  <si>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</si>
  <si>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</si>
  <si>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</si>
  <si>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</si>
  <si>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</si>
  <si>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</si>
  <si>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</si>
  <si>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</si>
  <si>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</si>
  <si>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</si>
  <si>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</si>
  <si>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</si>
  <si>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</si>
  <si>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</si>
  <si>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</si>
  <si>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</si>
  <si>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</si>
  <si>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</si>
  <si>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</si>
  <si>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</si>
  <si>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</si>
  <si>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</si>
  <si>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</si>
  <si>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</si>
  <si>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</si>
  <si>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</si>
  <si>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</si>
  <si>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</si>
  <si>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</si>
  <si>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</si>
  <si>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</si>
  <si>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</si>
  <si>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</si>
  <si>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</si>
  <si>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</si>
  <si>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</si>
  <si>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</si>
  <si>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</si>
  <si>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</si>
  <si>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</si>
  <si>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</si>
  <si>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</si>
  <si>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</si>
  <si>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</si>
  <si>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</si>
  <si>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</si>
  <si>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</si>
  <si>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</si>
  <si>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</si>
  <si>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</si>
  <si>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</si>
  <si>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</si>
  <si>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</si>
  <si>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</si>
  <si>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</si>
  <si>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</si>
  <si>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</si>
  <si>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</si>
  <si>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</si>
  <si>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</si>
  <si>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</si>
  <si>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</si>
  <si>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</si>
  <si>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</si>
  <si>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</si>
  <si>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</si>
  <si>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</si>
  <si>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</si>
  <si>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</si>
  <si>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</si>
  <si>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</si>
  <si>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</si>
  <si>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</si>
  <si>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</si>
  <si>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</si>
  <si>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</si>
  <si>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</si>
  <si>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</si>
  <si>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</si>
  <si>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</si>
  <si>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</si>
  <si>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</si>
  <si>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</si>
  <si>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</si>
  <si>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</si>
  <si>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</si>
  <si>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</si>
  <si>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</si>
  <si>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</si>
  <si>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</si>
  <si>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</si>
  <si>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</si>
  <si>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</si>
  <si>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</si>
  <si>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</si>
  <si>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</si>
  <si>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</si>
  <si>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</si>
  <si>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</si>
  <si>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</si>
  <si>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</si>
  <si>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</si>
  <si>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</si>
  <si>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</si>
  <si>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</si>
  <si>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</si>
  <si>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</si>
  <si>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</si>
  <si>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</si>
  <si>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</si>
  <si>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</si>
  <si>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</si>
  <si>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</si>
  <si>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</si>
  <si>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</si>
  <si>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</si>
  <si>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</si>
  <si>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</si>
  <si>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</si>
  <si>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</si>
  <si>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</si>
  <si>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</si>
  <si>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</si>
  <si>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</si>
  <si>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</si>
  <si>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</si>
  <si>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</si>
  <si>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</si>
  <si>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</si>
  <si>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</si>
  <si>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</si>
  <si>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</si>
  <si>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</si>
  <si>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</si>
  <si>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</si>
  <si>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</si>
  <si>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</si>
  <si>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</si>
  <si>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</si>
  <si>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</si>
  <si>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</si>
  <si>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</si>
  <si>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</si>
  <si>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</si>
  <si>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</si>
  <si>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</si>
  <si>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</si>
  <si>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</si>
  <si>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</si>
  <si>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</si>
  <si>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</si>
  <si>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</si>
  <si>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</si>
  <si>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</si>
  <si>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</si>
  <si>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</si>
  <si>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</si>
  <si>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</si>
  <si>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</si>
  <si>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</si>
  <si>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</si>
  <si>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</si>
  <si>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</si>
  <si>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</si>
  <si>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</si>
  <si>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</si>
  <si>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</si>
  <si>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</si>
  <si>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</si>
  <si>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</si>
  <si>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</si>
  <si>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</si>
  <si>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</si>
  <si>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</si>
  <si>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</si>
  <si>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</si>
  <si>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</si>
  <si>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</si>
  <si>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</si>
  <si>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</si>
  <si>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</si>
  <si>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</si>
  <si>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</si>
  <si>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</si>
  <si>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</si>
  <si>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</si>
  <si>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</si>
  <si>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</si>
  <si>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</si>
  <si>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</si>
  <si>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</si>
  <si>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</si>
  <si>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</si>
  <si>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</si>
  <si>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</si>
  <si>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</si>
  <si>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</si>
  <si>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</si>
  <si>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</si>
  <si>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</si>
  <si>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</si>
  <si>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</si>
  <si>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</si>
  <si>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</si>
  <si>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</si>
  <si>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</si>
  <si>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</si>
  <si>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</si>
  <si>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</si>
  <si>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</si>
  <si>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</si>
  <si>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</si>
  <si>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</si>
  <si>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</si>
  <si>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</si>
  <si>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</si>
  <si>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</si>
  <si>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</si>
  <si>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</si>
  <si>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</si>
  <si>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</si>
  <si>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</si>
  <si>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</si>
  <si>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</si>
  <si>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</si>
  <si>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</si>
  <si>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</si>
  <si>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</si>
  <si>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</si>
  <si>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</si>
  <si>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</si>
  <si>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</si>
  <si>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</si>
  <si>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</si>
  <si>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</si>
  <si>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</si>
  <si>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</si>
  <si>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</si>
  <si>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</si>
  <si>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</si>
  <si>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</si>
  <si>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</si>
  <si>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</si>
  <si>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</si>
  <si>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</si>
  <si>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</si>
  <si>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</si>
  <si>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</si>
  <si>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</si>
  <si>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</si>
  <si>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</si>
  <si>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</si>
  <si>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</si>
  <si>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</si>
  <si>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</si>
  <si>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</si>
  <si>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</si>
  <si>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</si>
  <si>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</si>
  <si>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</si>
  <si>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</si>
  <si>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</si>
  <si>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</si>
  <si>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</si>
  <si>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</si>
  <si>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</si>
  <si>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</si>
  <si>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</si>
  <si>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</si>
  <si>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</si>
  <si>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</si>
  <si>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</si>
  <si>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</si>
  <si>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</si>
  <si>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</si>
  <si>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</si>
  <si>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</si>
  <si>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</si>
  <si>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</si>
  <si>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</si>
  <si>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</si>
  <si>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</si>
  <si>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</si>
  <si>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</si>
  <si>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</si>
  <si>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</si>
  <si>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</si>
  <si>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</si>
  <si>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</si>
  <si>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</si>
  <si>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</si>
  <si>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</si>
  <si>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</si>
  <si>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</si>
  <si>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</si>
  <si>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</si>
  <si>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</si>
  <si>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</si>
  <si>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</si>
  <si>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</si>
  <si>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</si>
  <si>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</si>
  <si>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</si>
  <si>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</si>
  <si>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</si>
  <si>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</si>
  <si>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</si>
  <si>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</si>
  <si>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</si>
  <si>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</si>
  <si>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</si>
  <si>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</si>
  <si>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</si>
  <si>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</si>
  <si>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</si>
  <si>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</si>
  <si>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</si>
  <si>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</si>
  <si>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</si>
  <si>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</si>
  <si>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</si>
  <si>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</si>
  <si>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</si>
  <si>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</si>
  <si>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</si>
  <si>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</si>
  <si>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</si>
  <si>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</si>
  <si>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</si>
  <si>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</si>
  <si>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</si>
  <si>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</si>
  <si>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</si>
  <si>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</si>
  <si>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</si>
  <si>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</si>
  <si>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</si>
  <si>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</si>
  <si>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</si>
  <si>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</si>
  <si>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</si>
  <si>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</si>
  <si>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</si>
  <si>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</si>
  <si>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</si>
  <si>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</si>
  <si>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</si>
  <si>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</si>
  <si>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</si>
  <si>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</si>
  <si>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</si>
  <si>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</si>
  <si>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</si>
  <si>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</si>
  <si>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</si>
  <si>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</si>
  <si>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</si>
  <si>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</si>
  <si>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</si>
  <si>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</si>
  <si>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</si>
  <si>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</si>
  <si>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</si>
  <si>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</si>
  <si>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</si>
  <si>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</si>
  <si>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</si>
  <si>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</si>
  <si>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</si>
  <si>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</si>
  <si>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</si>
  <si>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</si>
  <si>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</si>
  <si>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</si>
  <si>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</si>
  <si>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</si>
  <si>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</si>
  <si>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</si>
  <si>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</si>
  <si>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</si>
  <si>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</si>
  <si>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</si>
  <si>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</si>
  <si>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</si>
  <si>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</si>
  <si>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</si>
  <si>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</si>
  <si>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</si>
  <si>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</si>
  <si>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</si>
  <si>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</si>
  <si>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</si>
  <si>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</si>
  <si>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</si>
  <si>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</si>
  <si>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</si>
  <si>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</si>
  <si>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</si>
  <si>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</si>
  <si>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</si>
  <si>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</si>
  <si>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</si>
  <si>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</si>
  <si>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</si>
  <si>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</si>
  <si>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</si>
  <si>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</si>
  <si>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</si>
  <si>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</si>
  <si>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</si>
  <si>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</si>
  <si>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</si>
  <si>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</si>
  <si>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</si>
  <si>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</si>
  <si>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</si>
  <si>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</si>
  <si>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</si>
  <si>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</si>
  <si>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</si>
  <si>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</si>
  <si>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</si>
  <si>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</si>
  <si>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</si>
  <si>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</si>
  <si>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</si>
  <si>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</si>
  <si>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</si>
  <si>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</si>
  <si>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</si>
  <si>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</si>
  <si>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</si>
  <si>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</si>
  <si>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</si>
  <si>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</si>
  <si>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</si>
  <si>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</si>
  <si>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</si>
  <si>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</si>
  <si>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</si>
  <si>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</si>
  <si>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</si>
  <si>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</si>
  <si>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</si>
  <si>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</si>
  <si>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</si>
  <si>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</si>
  <si>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</si>
  <si>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</si>
  <si>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</si>
  <si>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</si>
  <si>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</si>
  <si>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</si>
  <si>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</si>
  <si>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</si>
  <si>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</si>
  <si>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</si>
  <si>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</si>
  <si>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</si>
  <si>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</si>
  <si>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</si>
  <si>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</si>
  <si>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</si>
  <si>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</si>
  <si>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</si>
  <si>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</si>
  <si>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</si>
  <si>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</si>
  <si>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</si>
  <si>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</si>
  <si>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</si>
  <si>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</si>
  <si>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</si>
  <si>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</si>
  <si>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</si>
  <si>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</si>
  <si>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</si>
  <si>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</si>
  <si>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</si>
  <si>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</si>
  <si>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</si>
  <si>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</si>
  <si>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</si>
  <si>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</si>
  <si>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</si>
  <si>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</si>
  <si>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</si>
  <si>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</si>
  <si>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</si>
  <si>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</si>
  <si>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</si>
  <si>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</si>
  <si>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</si>
  <si>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</si>
  <si>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</si>
  <si>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</si>
  <si>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</si>
  <si>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</si>
  <si>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</si>
  <si>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</si>
  <si>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</si>
  <si>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</si>
  <si>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</si>
  <si>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</si>
  <si>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</si>
  <si>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</si>
  <si>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</si>
  <si>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</si>
  <si>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</si>
  <si>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</si>
  <si>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</si>
  <si>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</si>
  <si>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</si>
  <si>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</si>
  <si>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</si>
  <si>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</si>
  <si>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</si>
  <si>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</si>
  <si>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</si>
  <si>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</si>
  <si>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</si>
  <si>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</si>
  <si>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</si>
  <si>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</si>
  <si>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</si>
  <si>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</si>
  <si>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</si>
  <si>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</si>
  <si>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</si>
  <si>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</si>
  <si>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</si>
  <si>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</si>
  <si>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</si>
  <si>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</si>
  <si>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</si>
  <si>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</si>
  <si>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</si>
  <si>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</si>
  <si>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</si>
  <si>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</si>
  <si>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</si>
  <si>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</si>
  <si>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</si>
  <si>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</si>
  <si>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</si>
  <si>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</si>
  <si>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</si>
  <si>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</si>
  <si>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</si>
  <si>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</si>
  <si>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</si>
  <si>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</si>
  <si>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</si>
  <si>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</si>
  <si>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</si>
  <si>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</si>
  <si>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</si>
  <si>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</si>
  <si>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</si>
  <si>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</si>
  <si>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</si>
  <si>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</si>
  <si>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</si>
  <si>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</si>
  <si>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</si>
  <si>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</si>
  <si>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</si>
  <si>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</si>
  <si>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</si>
  <si>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</si>
  <si>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</si>
  <si>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</si>
  <si>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</si>
  <si>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</si>
  <si>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</si>
  <si>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</si>
  <si>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</si>
  <si>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</si>
  <si>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</si>
  <si>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</si>
  <si>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</si>
  <si>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</si>
  <si>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</si>
  <si>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</si>
  <si>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</si>
  <si>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</si>
  <si>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</si>
  <si>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</si>
  <si>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</si>
  <si>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</si>
  <si>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</si>
  <si>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</si>
  <si>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</si>
  <si>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</si>
  <si>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</si>
  <si>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</si>
  <si>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</si>
  <si>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</si>
  <si>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</si>
  <si>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</si>
  <si>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</si>
  <si>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</si>
  <si>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</si>
  <si>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</si>
  <si>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</si>
  <si>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</si>
  <si>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</si>
  <si>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</si>
  <si>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</si>
  <si>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</si>
  <si>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</si>
  <si>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</si>
  <si>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</si>
  <si>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</si>
  <si>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</si>
  <si>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</si>
  <si>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</si>
  <si>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</si>
  <si>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</si>
  <si>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</si>
  <si>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</si>
  <si>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</si>
  <si>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</si>
  <si>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</si>
  <si>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</si>
  <si>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</si>
  <si>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</si>
  <si>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</si>
  <si>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</si>
  <si>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</si>
  <si>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</si>
  <si>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</si>
  <si>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</si>
  <si>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</si>
  <si>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</si>
  <si>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</si>
  <si>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</si>
  <si>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</si>
  <si>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</si>
  <si>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</si>
  <si>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</si>
  <si>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</si>
  <si>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</si>
  <si>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</si>
  <si>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</si>
  <si>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</si>
  <si>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</si>
  <si>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</si>
  <si>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</si>
  <si>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</si>
  <si>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</si>
  <si>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</si>
  <si>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</si>
  <si>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</si>
  <si>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</si>
  <si>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</si>
  <si>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</si>
  <si>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</si>
  <si>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</si>
  <si>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</si>
  <si>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</si>
  <si>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</si>
  <si>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</si>
  <si>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</si>
  <si>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</si>
  <si>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</si>
  <si>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</si>
  <si>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</si>
  <si>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</si>
  <si>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</si>
  <si>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</si>
  <si>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</si>
  <si>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</si>
  <si>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</si>
  <si>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</si>
  <si>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</si>
  <si>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</si>
  <si>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</si>
  <si>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</si>
  <si>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</si>
  <si>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</si>
  <si>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</si>
  <si>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</si>
  <si>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</si>
  <si>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</si>
  <si>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</si>
  <si>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</si>
  <si>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</si>
  <si>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</si>
  <si>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</si>
  <si>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</si>
  <si>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</si>
  <si>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</si>
  <si>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</si>
  <si>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</si>
  <si>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</si>
  <si>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</si>
  <si>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</si>
  <si>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</si>
  <si>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</si>
  <si>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</si>
  <si>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</si>
  <si>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</si>
  <si>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</si>
  <si>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</si>
  <si>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</si>
  <si>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</si>
  <si>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</si>
  <si>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</si>
  <si>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</si>
  <si>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</si>
  <si>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</si>
  <si>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</si>
  <si>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</si>
  <si>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</si>
  <si>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</si>
  <si>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</si>
  <si>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</si>
  <si>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</si>
  <si>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</si>
  <si>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</si>
  <si>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</si>
  <si>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</si>
  <si>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</si>
  <si>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</si>
  <si>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</si>
  <si>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</si>
  <si>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</si>
  <si>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</si>
  <si>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</si>
  <si>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</si>
  <si>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</si>
  <si>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</si>
  <si>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</si>
  <si>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</si>
  <si>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</si>
  <si>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</si>
  <si>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</si>
  <si>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</si>
  <si>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</si>
  <si>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</si>
  <si>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</si>
  <si>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</si>
  <si>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</si>
  <si>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</si>
  <si>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</si>
  <si>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</si>
  <si>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</si>
  <si>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</si>
  <si>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</si>
  <si>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</si>
  <si>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</si>
  <si>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</si>
  <si>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</si>
  <si>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</si>
  <si>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</si>
  <si>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</si>
  <si>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</si>
  <si>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</si>
  <si>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</si>
  <si>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</si>
  <si>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</si>
  <si>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</si>
  <si>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</si>
  <si>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</si>
  <si>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</si>
  <si>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</si>
  <si>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</si>
  <si>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</si>
  <si>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</si>
  <si>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</si>
  <si>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</si>
  <si>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</si>
  <si>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</si>
  <si>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</si>
  <si>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</si>
  <si>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</si>
  <si>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</si>
  <si>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</si>
  <si>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</si>
  <si>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</si>
  <si>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</si>
  <si>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</si>
  <si>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</si>
  <si>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</si>
  <si>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</si>
  <si>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</si>
  <si>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</si>
  <si>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</si>
  <si>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</si>
  <si>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</si>
  <si>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</si>
  <si>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</si>
  <si>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</si>
  <si>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</si>
  <si>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</si>
  <si>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</si>
  <si>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</si>
  <si>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</si>
  <si>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</si>
  <si>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</si>
  <si>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</si>
  <si>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</si>
  <si>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</si>
  <si>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</si>
  <si>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</si>
  <si>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</si>
  <si>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</si>
  <si>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</si>
  <si>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</si>
  <si>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</si>
  <si>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</si>
  <si>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</si>
  <si>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</si>
  <si>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</si>
  <si>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</si>
  <si>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</si>
  <si>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</si>
  <si>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</si>
  <si>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</si>
  <si>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</si>
  <si>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</si>
  <si>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</si>
  <si>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</si>
  <si>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</si>
  <si>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</si>
  <si>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</si>
  <si>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</si>
  <si>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</si>
  <si>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</si>
  <si>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</si>
  <si>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</si>
  <si>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</si>
  <si>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</si>
  <si>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</si>
  <si>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</si>
  <si>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</si>
  <si>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</si>
  <si>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</si>
  <si>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</si>
  <si>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</si>
  <si>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</si>
  <si>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</si>
  <si>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</si>
  <si>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</si>
  <si>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</si>
  <si>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</si>
  <si>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</si>
  <si>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</si>
  <si>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</si>
  <si>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</si>
  <si>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</si>
  <si>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</si>
  <si>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</si>
  <si>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</si>
  <si>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</si>
  <si>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</si>
  <si>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</si>
  <si>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</si>
  <si>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</si>
  <si>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</si>
  <si>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</si>
  <si>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</si>
  <si>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</si>
  <si>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</si>
  <si>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</si>
  <si>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</si>
  <si>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</si>
  <si>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</si>
  <si>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</si>
  <si>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</si>
  <si>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</si>
  <si>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</si>
  <si>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</si>
  <si>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</si>
  <si>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</si>
  <si>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</si>
  <si>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</si>
  <si>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</si>
  <si>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</si>
  <si>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</si>
  <si>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</si>
  <si>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</si>
  <si>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</si>
  <si>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</si>
  <si>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</si>
  <si>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</si>
  <si>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</si>
  <si>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</si>
  <si>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</si>
  <si>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</si>
  <si>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</si>
  <si>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</si>
  <si>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</si>
  <si>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</si>
  <si>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</si>
  <si>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</si>
  <si>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</si>
  <si>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</si>
  <si>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</si>
  <si>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</si>
  <si>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</si>
  <si>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</si>
  <si>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</si>
  <si>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</si>
  <si>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</si>
  <si>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</si>
  <si>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</si>
  <si>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</si>
  <si>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</si>
  <si>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</si>
  <si>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</si>
  <si>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</si>
  <si>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</si>
  <si>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</si>
  <si>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</si>
  <si>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</si>
  <si>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</si>
  <si>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</si>
  <si>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</si>
  <si>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</si>
  <si>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</si>
  <si>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</si>
  <si>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</si>
  <si>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</si>
  <si>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</si>
  <si>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</si>
  <si>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</si>
  <si>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</si>
  <si>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</si>
  <si>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</si>
  <si>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</si>
  <si>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</si>
  <si>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</si>
  <si>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</si>
  <si>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</si>
  <si>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</si>
  <si>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</si>
  <si>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</si>
  <si>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</si>
  <si>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</si>
  <si>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</si>
  <si>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</si>
  <si>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</si>
  <si>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</si>
  <si>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</si>
  <si>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</si>
  <si>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</si>
  <si>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</si>
  <si>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</si>
  <si>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</si>
  <si>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</si>
  <si>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</si>
  <si>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</si>
  <si>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</si>
  <si>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</si>
  <si>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</si>
  <si>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</si>
  <si>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</si>
  <si>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</si>
  <si>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</si>
  <si>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</si>
  <si>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</si>
  <si>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</si>
  <si>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</si>
  <si>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</si>
  <si>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</si>
  <si>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</si>
  <si>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</si>
  <si>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</si>
  <si>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</si>
  <si>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</si>
  <si>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</si>
  <si>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</si>
  <si>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</si>
  <si>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</si>
  <si>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</si>
  <si>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</si>
  <si>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</si>
  <si>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</si>
  <si>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</si>
  <si>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</si>
  <si>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</si>
  <si>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</si>
  <si>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</si>
  <si>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</si>
  <si>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</si>
  <si>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</si>
  <si>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</si>
  <si>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</si>
  <si>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</si>
  <si>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</si>
  <si>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</si>
  <si>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</si>
  <si>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</si>
  <si>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</si>
  <si>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</si>
  <si>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</si>
  <si>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</si>
  <si>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</si>
  <si>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</si>
  <si>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</si>
  <si>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</si>
  <si>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</si>
  <si>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</si>
  <si>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</si>
  <si>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</si>
  <si>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</si>
  <si>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</si>
  <si>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</si>
  <si>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</si>
  <si>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</si>
  <si>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</si>
  <si>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</si>
  <si>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</si>
  <si>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</si>
  <si>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</si>
  <si>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</si>
  <si>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</si>
  <si>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</si>
  <si>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</si>
  <si>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</si>
  <si>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</si>
  <si>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</si>
  <si>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</si>
  <si>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</si>
  <si>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</si>
  <si>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</si>
  <si>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</si>
  <si>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</si>
  <si>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</si>
  <si>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</si>
  <si>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</si>
  <si>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</si>
  <si>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</si>
  <si>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</si>
  <si>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</si>
  <si>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</si>
  <si>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</si>
  <si>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</si>
  <si>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</si>
  <si>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</si>
  <si>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</si>
  <si>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</si>
  <si>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</si>
  <si>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</si>
  <si>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</si>
  <si>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</si>
  <si>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</si>
  <si>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</si>
  <si>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</si>
  <si>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</si>
  <si>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</si>
  <si>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</si>
  <si>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</si>
  <si>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</si>
  <si>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</si>
  <si>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</si>
  <si>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</si>
  <si>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</si>
  <si>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</si>
  <si>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</si>
  <si>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</si>
  <si>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</si>
  <si>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</si>
  <si>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</si>
  <si>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</si>
  <si>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</si>
  <si>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</si>
  <si>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</si>
  <si>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</si>
  <si>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</si>
  <si>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</si>
  <si>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</si>
  <si>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</si>
  <si>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</si>
  <si>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</si>
  <si>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</si>
  <si>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</si>
  <si>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</si>
  <si>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</si>
  <si>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</si>
  <si>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</si>
  <si>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</si>
  <si>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</si>
  <si>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</si>
  <si>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</si>
  <si>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</si>
  <si>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</si>
  <si>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</si>
  <si>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</si>
  <si>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</si>
  <si>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</si>
  <si>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</si>
  <si>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</si>
  <si>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</si>
  <si>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</si>
  <si>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</si>
  <si>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</si>
  <si>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</si>
  <si>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</si>
  <si>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</si>
  <si>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</si>
  <si>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</si>
  <si>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</si>
  <si>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</si>
  <si>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</si>
  <si>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</si>
  <si>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</si>
  <si>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</si>
  <si>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</si>
  <si>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</si>
  <si>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</si>
  <si>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</si>
  <si>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</si>
  <si>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</si>
  <si>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</si>
  <si>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</si>
  <si>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</si>
  <si>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</si>
  <si>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</si>
  <si>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</si>
  <si>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</si>
  <si>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</si>
  <si>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</si>
  <si>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</si>
  <si>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</si>
  <si>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</si>
  <si>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</si>
  <si>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</si>
  <si>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</si>
  <si>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</si>
  <si>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</si>
  <si>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</si>
  <si>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</si>
  <si>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</si>
  <si>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</si>
  <si>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</si>
  <si>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</si>
  <si>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</si>
  <si>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</si>
  <si>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</si>
  <si>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</si>
  <si>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</si>
  <si>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</si>
  <si>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</si>
  <si>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</si>
  <si>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</si>
  <si>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</si>
  <si>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</si>
  <si>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</si>
  <si>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</si>
  <si>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</si>
  <si>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</si>
  <si>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</si>
  <si>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</si>
  <si>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</si>
  <si>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</si>
  <si>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</si>
  <si>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</si>
  <si>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</si>
  <si>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</si>
  <si>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</si>
  <si>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</si>
  <si>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</si>
  <si>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</si>
  <si>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</si>
  <si>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</si>
  <si>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</si>
  <si>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</si>
  <si>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</si>
  <si>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</si>
  <si>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</si>
  <si>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</si>
  <si>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</si>
  <si>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</si>
  <si>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</si>
  <si>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</si>
  <si>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</si>
  <si>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</si>
  <si>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</si>
  <si>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</si>
  <si>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</si>
  <si>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</si>
  <si>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</si>
  <si>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</si>
  <si>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</si>
  <si>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</si>
  <si>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</si>
  <si>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</si>
  <si>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</si>
  <si>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</si>
  <si>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</si>
  <si>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</si>
  <si>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</si>
  <si>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</si>
  <si>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</si>
  <si>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</si>
  <si>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</si>
  <si>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</si>
  <si>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</si>
  <si>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</si>
  <si>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</si>
  <si>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</si>
  <si>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</si>
  <si>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</si>
  <si>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</si>
  <si>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</si>
  <si>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</si>
  <si>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</si>
  <si>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</si>
  <si>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</si>
  <si>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</si>
  <si>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</si>
  <si>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</si>
  <si>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</si>
  <si>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</si>
  <si>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</si>
  <si>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</si>
  <si>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</si>
  <si>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</si>
  <si>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</si>
  <si>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</si>
  <si>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</si>
  <si>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</si>
  <si>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</si>
  <si>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</si>
  <si>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</si>
  <si>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</si>
  <si>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</si>
  <si>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</si>
  <si>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</si>
  <si>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</si>
  <si>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</si>
  <si>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</si>
  <si>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</si>
  <si>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</si>
  <si>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</si>
  <si>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</si>
  <si>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</si>
  <si>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</si>
  <si>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</si>
  <si>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</si>
  <si>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</si>
  <si>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</si>
  <si>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</si>
  <si>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</si>
  <si>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</si>
  <si>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</si>
  <si>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</si>
  <si>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</si>
  <si>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</si>
  <si>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</si>
  <si>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</si>
  <si>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</si>
  <si>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</si>
  <si>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</si>
  <si>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</si>
  <si>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</si>
  <si>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</si>
  <si>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</si>
  <si>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</si>
  <si>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</si>
  <si>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</si>
  <si>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</si>
  <si>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</si>
  <si>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</si>
  <si>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</si>
  <si>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</si>
  <si>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</si>
  <si>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</si>
  <si>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</si>
  <si>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</si>
  <si>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</si>
  <si>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</si>
  <si>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</si>
  <si>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</si>
  <si>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</si>
  <si>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</si>
  <si>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</si>
  <si>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</si>
  <si>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</si>
  <si>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</si>
  <si>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</si>
  <si>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</si>
  <si>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</si>
  <si>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</si>
  <si>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</si>
  <si>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</si>
  <si>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</si>
  <si>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</si>
  <si>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</si>
  <si>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</si>
  <si>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</si>
  <si>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</si>
  <si>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</si>
  <si>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</si>
  <si>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</si>
  <si>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</si>
  <si>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</si>
  <si>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</si>
  <si>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</si>
  <si>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</si>
  <si>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</si>
  <si>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</si>
  <si>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</si>
  <si>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</si>
  <si>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</si>
  <si>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</si>
  <si>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</si>
  <si>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</si>
  <si>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</si>
  <si>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</si>
  <si>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</si>
  <si>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</si>
  <si>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</si>
  <si>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</si>
  <si>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</si>
  <si>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</si>
  <si>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</si>
  <si>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</si>
  <si>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</si>
  <si>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</si>
  <si>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</si>
  <si>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</si>
  <si>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</si>
  <si>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</si>
  <si>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</si>
  <si>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</si>
  <si>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</si>
  <si>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</si>
  <si>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</si>
  <si>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</si>
  <si>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</si>
  <si>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</si>
  <si>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</si>
  <si>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</si>
  <si>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</si>
  <si>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</si>
  <si>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</si>
  <si>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</si>
  <si>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</si>
  <si>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</si>
  <si>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</si>
  <si>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</si>
  <si>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</si>
  <si>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</si>
  <si>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</si>
  <si>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</si>
  <si>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</si>
  <si>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</si>
  <si>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</si>
  <si>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</si>
  <si>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</si>
  <si>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</si>
  <si>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</si>
  <si>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</si>
  <si>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</si>
  <si>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</si>
  <si>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</si>
  <si>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</si>
  <si>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</si>
  <si>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</si>
  <si>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</si>
  <si>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</si>
  <si>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</si>
  <si>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</si>
  <si>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</si>
  <si>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</si>
  <si>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</si>
  <si>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</si>
  <si>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</si>
  <si>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</si>
  <si>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</si>
  <si>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</si>
  <si>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</si>
  <si>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</si>
  <si>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</si>
  <si>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</si>
  <si>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</si>
  <si>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</si>
  <si>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</si>
  <si>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</si>
  <si>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</si>
  <si>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</si>
  <si>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</si>
  <si>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</si>
  <si>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</si>
  <si>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</si>
  <si>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</si>
  <si>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</si>
  <si>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</si>
  <si>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</si>
  <si>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</si>
  <si>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</si>
  <si>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</si>
  <si>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</si>
  <si>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</si>
  <si>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</si>
  <si>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</si>
  <si>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</si>
  <si>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</si>
  <si>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</si>
  <si>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</si>
  <si>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</si>
  <si>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</si>
  <si>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</si>
  <si>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</si>
  <si>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</si>
  <si>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</si>
  <si>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</si>
  <si>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</si>
  <si>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</si>
  <si>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</si>
  <si>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</si>
  <si>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</si>
  <si>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</si>
  <si>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</si>
  <si>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</si>
  <si>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</si>
  <si>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</si>
  <si>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</si>
  <si>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</si>
  <si>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</si>
  <si>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</si>
  <si>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</si>
  <si>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</si>
  <si>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</si>
  <si>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</si>
  <si>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</si>
  <si>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</si>
  <si>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</si>
  <si>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</si>
  <si>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</si>
  <si>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</si>
  <si>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</si>
  <si>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</si>
  <si>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</si>
  <si>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</si>
  <si>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</si>
  <si>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</si>
  <si>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</si>
  <si>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</si>
  <si>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</si>
  <si>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</si>
  <si>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</si>
  <si>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</si>
  <si>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</si>
  <si>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</si>
  <si>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</si>
  <si>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</si>
  <si>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</si>
  <si>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</si>
  <si>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</si>
  <si>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</si>
  <si>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</si>
  <si>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</si>
  <si>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</si>
  <si>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</si>
  <si>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</si>
  <si>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</si>
  <si>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</si>
  <si>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</si>
  <si>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</si>
  <si>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</si>
  <si>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</si>
  <si>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</si>
  <si>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</si>
  <si>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</si>
  <si>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</si>
  <si>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</si>
  <si>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</si>
  <si>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</si>
  <si>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</si>
  <si>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</si>
  <si>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</si>
  <si>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</si>
  <si>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</si>
  <si>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</si>
  <si>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</si>
  <si>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</si>
  <si>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</si>
  <si>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</si>
  <si>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</si>
  <si>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</si>
  <si>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</si>
  <si>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</si>
  <si>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</si>
  <si>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</si>
  <si>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</si>
  <si>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</si>
  <si>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</si>
  <si>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</si>
  <si>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</si>
  <si>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</si>
  <si>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</si>
  <si>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</si>
  <si>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</si>
  <si>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</si>
  <si>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</si>
  <si>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</si>
  <si>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</si>
  <si>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</si>
  <si>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</si>
  <si>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</si>
  <si>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</si>
  <si>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</si>
  <si>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</si>
  <si>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</si>
  <si>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</si>
  <si>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</si>
  <si>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</si>
  <si>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</si>
  <si>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</si>
  <si>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</si>
  <si>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</si>
  <si>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</si>
  <si>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</si>
  <si>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</si>
  <si>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</si>
  <si>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</si>
  <si>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</si>
  <si>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</si>
  <si>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</si>
  <si>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</si>
  <si>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</si>
  <si>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</si>
  <si>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</si>
  <si>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</si>
  <si>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</si>
  <si>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</si>
  <si>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</si>
  <si>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</si>
  <si>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</si>
  <si>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</si>
  <si>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</si>
  <si>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</si>
  <si>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</si>
  <si>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</si>
  <si>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</si>
  <si>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</si>
  <si>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</si>
  <si>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</si>
  <si>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</si>
  <si>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</si>
  <si>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</si>
  <si>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</si>
  <si>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</si>
  <si>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</si>
  <si>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</si>
  <si>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</si>
  <si>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</si>
  <si>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</si>
  <si>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</si>
  <si>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</si>
  <si>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</si>
  <si>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</si>
  <si>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</si>
  <si>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</si>
  <si>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</si>
  <si>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</si>
  <si>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</si>
  <si>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</si>
  <si>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</si>
  <si>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</si>
  <si>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</si>
  <si>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</si>
  <si>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</si>
  <si>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</si>
  <si>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</si>
  <si>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</si>
  <si>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</si>
  <si>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</si>
  <si>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</si>
  <si>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</si>
  <si>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</si>
  <si>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</si>
  <si>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</si>
  <si>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</si>
  <si>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</si>
  <si>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</si>
  <si>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</si>
  <si>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</si>
  <si>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</si>
  <si>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</si>
  <si>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</si>
  <si>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</si>
  <si>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</si>
  <si>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</si>
  <si>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</si>
  <si>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</si>
  <si>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</si>
  <si>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</si>
  <si>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</si>
  <si>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</si>
  <si>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</si>
  <si>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</si>
  <si>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</si>
  <si>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</si>
  <si>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</si>
  <si>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</si>
  <si>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</si>
  <si>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</si>
  <si>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</si>
  <si>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</si>
  <si>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</si>
  <si>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</si>
  <si>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</si>
  <si>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</si>
  <si>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</si>
  <si>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</si>
  <si>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</si>
  <si>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</si>
  <si>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</si>
  <si>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</si>
  <si>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</si>
  <si>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</si>
  <si>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</si>
  <si>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</si>
  <si>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</si>
  <si>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</si>
  <si>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</si>
  <si>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</si>
  <si>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</si>
  <si>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</si>
  <si>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</si>
  <si>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</si>
  <si>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</si>
  <si>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</si>
  <si>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</si>
  <si>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</si>
  <si>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</si>
  <si>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</si>
  <si>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</si>
  <si>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</si>
  <si>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</si>
  <si>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</si>
  <si>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</si>
  <si>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</si>
  <si>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</si>
  <si>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</si>
  <si>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</si>
  <si>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</si>
  <si>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</si>
  <si>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</si>
  <si>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</si>
  <si>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</si>
  <si>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</si>
  <si>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</si>
  <si>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</si>
  <si>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</si>
  <si>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</si>
  <si>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</si>
  <si>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</si>
  <si>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</si>
  <si>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</si>
  <si>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</si>
  <si>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</si>
  <si>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</si>
  <si>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</si>
  <si>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</si>
  <si>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</si>
  <si>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</si>
  <si>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</si>
  <si>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</si>
  <si>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</si>
  <si>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</si>
  <si>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</si>
  <si>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</si>
  <si>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</si>
  <si>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</si>
  <si>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</si>
  <si>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</si>
  <si>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</si>
  <si>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</si>
  <si>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</si>
  <si>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</si>
  <si>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</si>
  <si>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</si>
  <si>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</si>
  <si>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</si>
  <si>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</si>
  <si>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</si>
  <si>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</si>
  <si>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</si>
  <si>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</si>
  <si>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</si>
  <si>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</si>
  <si>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</si>
  <si>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</si>
  <si>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</si>
  <si>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</si>
  <si>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</si>
  <si>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</si>
  <si>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</si>
  <si>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</si>
  <si>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</si>
  <si>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</si>
  <si>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</si>
  <si>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</si>
  <si>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</si>
  <si>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</si>
  <si>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</si>
  <si>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</si>
  <si>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</si>
  <si>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</si>
  <si>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</si>
  <si>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</si>
  <si>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</si>
  <si>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</si>
  <si>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</si>
  <si>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</si>
  <si>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</si>
  <si>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</si>
  <si>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</si>
  <si>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</si>
  <si>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</si>
  <si>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</si>
  <si>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</si>
  <si>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</si>
  <si>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</si>
  <si>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</si>
  <si>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</si>
  <si>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</si>
  <si>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</si>
  <si>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</si>
  <si>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</si>
  <si>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</si>
  <si>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</si>
  <si>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</si>
  <si>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</si>
  <si>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</si>
  <si>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</si>
  <si>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</si>
  <si>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</si>
  <si>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</si>
  <si>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</si>
  <si>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</si>
  <si>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</si>
  <si>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</si>
  <si>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</si>
  <si>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</si>
  <si>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</si>
  <si>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</si>
  <si>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</si>
  <si>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</si>
  <si>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</si>
  <si>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</si>
  <si>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</si>
  <si>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</si>
  <si>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</si>
  <si>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</si>
  <si>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</si>
  <si>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</si>
  <si>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</si>
  <si>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</si>
  <si>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</si>
  <si>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</si>
  <si>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</si>
  <si>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</si>
  <si>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</si>
  <si>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</si>
  <si>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</si>
  <si>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</si>
  <si>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</si>
  <si>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</si>
  <si>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</si>
  <si>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</si>
  <si>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</si>
  <si>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</si>
  <si>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</si>
  <si>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</si>
  <si>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</si>
  <si>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</si>
  <si>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</si>
  <si>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</si>
  <si>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</si>
  <si>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</si>
  <si>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</si>
  <si>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</si>
  <si>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</si>
  <si>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</si>
  <si>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</si>
  <si>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</si>
  <si>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</si>
  <si>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</si>
  <si>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</si>
  <si>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</si>
  <si>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</si>
  <si>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</si>
  <si>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</si>
  <si>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</si>
  <si>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</si>
  <si>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</si>
  <si>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</si>
  <si>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</si>
  <si>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</si>
  <si>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</si>
  <si>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</si>
  <si>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</si>
  <si>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</si>
  <si>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</si>
  <si>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</si>
  <si>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</si>
  <si>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</si>
  <si>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</si>
  <si>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</si>
  <si>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</si>
  <si>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</si>
  <si>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</si>
  <si>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</si>
  <si>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</si>
  <si>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</si>
  <si>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</si>
  <si>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</si>
  <si>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</si>
  <si>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</si>
  <si>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</si>
  <si>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</si>
  <si>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</si>
  <si>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</si>
  <si>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</si>
  <si>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</si>
  <si>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</si>
  <si>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</si>
  <si>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</si>
  <si>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</si>
  <si>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</si>
  <si>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</si>
  <si>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</si>
  <si>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</si>
  <si>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</si>
  <si>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</si>
  <si>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</si>
  <si>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</si>
  <si>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</si>
  <si>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</si>
  <si>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</si>
  <si>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</si>
  <si>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</si>
  <si>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</si>
  <si>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</si>
  <si>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</si>
  <si>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</si>
  <si>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</si>
  <si>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</si>
  <si>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</si>
  <si>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</si>
  <si>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</si>
  <si>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</si>
  <si>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</si>
  <si>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</si>
  <si>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</si>
  <si>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</si>
  <si>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</si>
  <si>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</si>
  <si>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</si>
  <si>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</si>
  <si>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</si>
  <si>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</si>
  <si>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</si>
  <si>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</si>
  <si>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</si>
  <si>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</si>
  <si>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</si>
  <si>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</si>
  <si>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</si>
  <si>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</si>
  <si>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</si>
  <si>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</si>
  <si>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</si>
  <si>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</si>
  <si>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</si>
  <si>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</si>
  <si>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</si>
  <si>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</si>
  <si>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</si>
  <si>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</si>
  <si>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</si>
  <si>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</si>
  <si>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</si>
  <si>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</si>
  <si>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</si>
  <si>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</si>
  <si>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</si>
  <si>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</si>
  <si>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</si>
  <si>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</si>
  <si>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</si>
  <si>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</si>
  <si>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</si>
  <si>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</si>
  <si>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</si>
  <si>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</si>
  <si>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</si>
  <si>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</si>
  <si>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</si>
  <si>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</si>
  <si>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</si>
  <si>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</si>
  <si>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</si>
  <si>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</si>
  <si>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</si>
  <si>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</si>
  <si>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</si>
  <si>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</si>
  <si>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</si>
  <si>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</si>
  <si>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</si>
  <si>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</si>
  <si>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</si>
  <si>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</si>
  <si>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</si>
  <si>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</si>
  <si>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</si>
  <si>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</si>
  <si>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</si>
  <si>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</si>
  <si>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</si>
  <si>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</si>
  <si>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</si>
  <si>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</si>
  <si>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</si>
  <si>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</si>
  <si>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</si>
  <si>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</si>
  <si>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</si>
  <si>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</si>
  <si>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</si>
  <si>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</si>
  <si>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</si>
  <si>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</si>
  <si>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</si>
  <si>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</si>
  <si>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</si>
  <si>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</si>
  <si>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</si>
  <si>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</si>
  <si>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</si>
  <si>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</si>
  <si>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</si>
  <si>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</si>
  <si>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</si>
  <si>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</si>
  <si>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</si>
  <si>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</si>
  <si>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</si>
  <si>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</si>
  <si>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</si>
  <si>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</si>
  <si>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</si>
  <si>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</si>
  <si>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</si>
  <si>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</si>
  <si>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</si>
  <si>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</si>
  <si>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</si>
  <si>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</si>
  <si>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</si>
  <si>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</si>
  <si>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</si>
  <si>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</si>
  <si>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</si>
  <si>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</si>
  <si>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</si>
  <si>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</si>
  <si>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</si>
  <si>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</si>
  <si>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</si>
  <si>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</si>
  <si>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</si>
  <si>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</si>
  <si>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</si>
  <si>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</si>
  <si>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</si>
  <si>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</si>
  <si>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</si>
  <si>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</si>
  <si>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</si>
  <si>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</si>
  <si>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</si>
  <si>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</si>
  <si>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</si>
  <si>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</si>
  <si>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</si>
  <si>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</si>
  <si>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</si>
  <si>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</si>
  <si>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</si>
  <si>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</si>
  <si>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</si>
  <si>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</si>
  <si>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</si>
  <si>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</si>
  <si>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</si>
  <si>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</si>
  <si>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</si>
  <si>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</si>
  <si>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</si>
  <si>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</si>
  <si>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</si>
  <si>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</si>
  <si>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</si>
  <si>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</si>
  <si>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</si>
  <si>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</si>
  <si>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</si>
  <si>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</si>
  <si>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</si>
  <si>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</si>
  <si>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</si>
  <si>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</si>
  <si>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</si>
  <si>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</si>
  <si>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</si>
  <si>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</si>
  <si>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</si>
  <si>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</si>
  <si>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</si>
  <si>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</si>
  <si>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</si>
  <si>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</si>
  <si>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</si>
  <si>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</si>
  <si>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</si>
  <si>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</si>
  <si>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</si>
  <si>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</si>
  <si>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</si>
  <si>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</si>
  <si>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</si>
  <si>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</si>
  <si>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</si>
  <si>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</si>
  <si>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</si>
  <si>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</si>
  <si>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</si>
  <si>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</si>
  <si>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</si>
  <si>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</si>
  <si>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</si>
  <si>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</si>
  <si>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</si>
  <si>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</si>
  <si>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</si>
  <si>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</si>
  <si>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</si>
  <si>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</si>
  <si>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</si>
  <si>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</si>
  <si>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</si>
  <si>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</si>
  <si>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</si>
  <si>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</si>
  <si>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</si>
  <si>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</si>
  <si>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</si>
  <si>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</si>
  <si>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</si>
  <si>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</si>
  <si>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</si>
  <si>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</si>
  <si>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</si>
  <si>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</si>
  <si>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</si>
  <si>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</si>
  <si>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</si>
  <si>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</si>
  <si>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</si>
  <si>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</si>
  <si>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</si>
  <si>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</si>
  <si>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</si>
  <si>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</si>
  <si>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</si>
  <si>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</si>
  <si>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</si>
  <si>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</si>
  <si>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</si>
  <si>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</si>
  <si>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</si>
  <si>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</si>
  <si>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</si>
  <si>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</si>
  <si>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</si>
  <si>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</si>
  <si>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</si>
  <si>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</si>
  <si>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</si>
  <si>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</si>
  <si>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</si>
  <si>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</si>
  <si>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</si>
  <si>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</si>
  <si>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</si>
  <si>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</si>
  <si>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</si>
  <si>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</si>
  <si>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</si>
  <si>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</si>
  <si>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</si>
  <si>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</si>
  <si>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</si>
  <si>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</si>
  <si>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</si>
  <si>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</si>
  <si>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</si>
  <si>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</si>
  <si>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</si>
  <si>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</si>
  <si>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</si>
  <si>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</si>
  <si>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</si>
  <si>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</si>
  <si>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</si>
  <si>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</si>
  <si>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</si>
  <si>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</si>
  <si>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</si>
  <si>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</si>
  <si>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</si>
  <si>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</si>
  <si>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</si>
  <si>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</si>
  <si>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</si>
  <si>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</si>
  <si>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</si>
  <si>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</si>
  <si>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</si>
  <si>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</si>
  <si>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</si>
  <si>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</si>
  <si>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</si>
  <si>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</si>
  <si>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</si>
  <si>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</si>
  <si>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</si>
  <si>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</si>
  <si>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</si>
  <si>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</si>
  <si>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</si>
  <si>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</si>
  <si>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</si>
  <si>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</si>
  <si>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</si>
  <si>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</si>
  <si>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</si>
  <si>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</si>
  <si>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</si>
  <si>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</si>
  <si>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</si>
  <si>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</si>
  <si>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</si>
  <si>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</si>
  <si>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</si>
  <si>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</si>
  <si>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</si>
  <si>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</si>
  <si>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</si>
  <si>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</si>
  <si>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</si>
  <si>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</si>
  <si>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</si>
  <si>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</si>
  <si>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</si>
  <si>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</si>
  <si>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</si>
  <si>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</si>
  <si>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</si>
  <si>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</si>
  <si>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</si>
  <si>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</si>
  <si>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</si>
  <si>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</si>
  <si>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</si>
  <si>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</si>
  <si>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</si>
  <si>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</si>
  <si>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</si>
  <si>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</si>
  <si>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</si>
  <si>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</si>
  <si>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</si>
  <si>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</si>
  <si>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</si>
  <si>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</si>
  <si>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</si>
  <si>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</si>
  <si>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</si>
  <si>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</si>
  <si>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</si>
  <si>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</si>
  <si>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</si>
  <si>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</si>
  <si>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</si>
  <si>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</si>
  <si>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</si>
  <si>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</si>
  <si>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</si>
  <si>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</si>
  <si>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</si>
  <si>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</si>
  <si>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</si>
  <si>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</si>
  <si>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</si>
  <si>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</si>
  <si>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</si>
  <si>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</si>
  <si>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</si>
  <si>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</si>
  <si>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</si>
  <si>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</si>
  <si>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</si>
  <si>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</si>
  <si>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</si>
  <si>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</si>
  <si>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</si>
  <si>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</si>
  <si>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</si>
  <si>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</si>
  <si>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</si>
  <si>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</si>
  <si>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</si>
  <si>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</si>
  <si>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</si>
  <si>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</si>
  <si>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</si>
  <si>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</si>
  <si>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</si>
  <si>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</si>
  <si>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</si>
  <si>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</si>
  <si>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</si>
  <si>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</si>
  <si>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</si>
  <si>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</si>
  <si>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</si>
  <si>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</si>
  <si>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</si>
  <si>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</si>
  <si>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</si>
  <si>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</si>
  <si>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</si>
  <si>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</si>
  <si>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</si>
  <si>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</si>
  <si>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</si>
  <si>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</si>
  <si>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</si>
  <si>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</si>
  <si>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</si>
  <si>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</si>
  <si>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</si>
  <si>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</si>
  <si>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</si>
  <si>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</si>
  <si>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</si>
  <si>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</si>
  <si>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</si>
  <si>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</si>
  <si>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</si>
  <si>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</si>
  <si>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</si>
  <si>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</si>
  <si>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</si>
  <si>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</si>
  <si>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</si>
  <si>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</si>
  <si>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</si>
  <si>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</si>
  <si>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</si>
  <si>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</si>
  <si>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</si>
  <si>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</si>
  <si>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</si>
  <si>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</si>
  <si>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</si>
  <si>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</si>
  <si>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</si>
  <si>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</si>
  <si>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</si>
  <si>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</si>
  <si>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</si>
  <si>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</si>
  <si>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</si>
  <si>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</si>
  <si>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</si>
  <si>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</si>
  <si>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</si>
  <si>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</si>
  <si>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</si>
  <si>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</si>
  <si>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</si>
  <si>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</si>
  <si>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</si>
  <si>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</si>
  <si>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</si>
  <si>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</si>
  <si>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</si>
  <si>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</si>
  <si>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</si>
  <si>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</si>
  <si>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</si>
  <si>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</si>
  <si>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</si>
  <si>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</si>
  <si>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</si>
  <si>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</si>
  <si>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</si>
  <si>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</si>
  <si>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</si>
  <si>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</si>
  <si>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</si>
  <si>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</si>
  <si>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</si>
  <si>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</si>
  <si>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</si>
  <si>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</si>
  <si>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</si>
  <si>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</si>
  <si>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</si>
  <si>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</si>
  <si>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</si>
  <si>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</si>
  <si>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</si>
  <si>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</si>
  <si>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</si>
  <si>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</si>
  <si>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</si>
  <si>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</si>
  <si>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</si>
  <si>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</si>
  <si>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</si>
  <si>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</si>
  <si>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</si>
  <si>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</si>
  <si>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</si>
  <si>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</si>
  <si>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</si>
  <si>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</si>
  <si>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</si>
  <si>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</si>
  <si>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</si>
  <si>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</si>
  <si>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</si>
  <si>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</si>
  <si>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</si>
  <si>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</si>
  <si>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</si>
  <si>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</si>
  <si>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</si>
  <si>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</si>
  <si>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</si>
  <si>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</si>
  <si>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</si>
  <si>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</si>
  <si>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</si>
  <si>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</si>
  <si>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</si>
  <si>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</si>
  <si>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</si>
  <si>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</si>
  <si>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</si>
  <si>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</si>
  <si>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</si>
  <si>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</si>
  <si>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</si>
  <si>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</si>
  <si>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</si>
  <si>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</si>
  <si>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</si>
  <si>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</si>
  <si>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</si>
  <si>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</si>
  <si>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</si>
  <si>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</si>
  <si>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</si>
  <si>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</si>
  <si>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</si>
  <si>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</si>
  <si>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</si>
  <si>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</si>
  <si>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</si>
  <si>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</si>
  <si>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</si>
  <si>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</si>
  <si>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</si>
  <si>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</si>
  <si>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</si>
  <si>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</si>
  <si>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</si>
  <si>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</si>
  <si>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</si>
  <si>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</si>
  <si>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</si>
  <si>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</si>
  <si>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</si>
  <si>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</si>
  <si>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</si>
  <si>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</si>
  <si>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</si>
  <si>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</si>
  <si>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</si>
  <si>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</si>
  <si>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</si>
  <si>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</si>
  <si>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</si>
  <si>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</si>
  <si>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</si>
  <si>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</si>
  <si>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</si>
  <si>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</si>
  <si>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</si>
  <si>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</si>
  <si>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</si>
  <si>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</si>
  <si>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</si>
  <si>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</si>
  <si>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</si>
  <si>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</si>
  <si>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</si>
  <si>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</si>
  <si>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</si>
  <si>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</si>
  <si>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</si>
  <si>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</si>
  <si>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</si>
  <si>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</si>
  <si>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</si>
  <si>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</si>
  <si>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</si>
  <si>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</si>
  <si>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</si>
  <si>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</si>
  <si>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</si>
  <si>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</si>
  <si>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</si>
  <si>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</si>
  <si>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</si>
  <si>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</si>
  <si>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</si>
  <si>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</si>
  <si>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</si>
  <si>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</si>
  <si>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</si>
  <si>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</si>
  <si>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</si>
  <si>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</si>
  <si>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</si>
  <si>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</si>
  <si>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</si>
  <si>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</si>
  <si>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</si>
  <si>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</si>
  <si>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</si>
  <si>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</si>
  <si>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</si>
  <si>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</si>
  <si>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</si>
  <si>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</si>
  <si>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</si>
  <si>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</si>
  <si>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</si>
  <si>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</si>
  <si>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</si>
  <si>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</si>
  <si>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</si>
  <si>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</si>
  <si>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</si>
  <si>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</si>
  <si>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</si>
  <si>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</si>
  <si>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</si>
  <si>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</si>
  <si>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</si>
  <si>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</si>
  <si>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</si>
  <si>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</si>
  <si>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</si>
  <si>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</si>
  <si>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</si>
  <si>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</si>
  <si>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</si>
  <si>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</si>
  <si>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</si>
  <si>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</si>
  <si>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</si>
  <si>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</si>
  <si>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</si>
  <si>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</si>
  <si>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</si>
  <si>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</si>
  <si>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</si>
  <si>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</si>
  <si>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</si>
  <si>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</si>
  <si>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</si>
  <si>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</si>
  <si>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</si>
  <si>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</si>
  <si>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</si>
  <si>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</si>
  <si>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</si>
  <si>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</si>
  <si>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</si>
  <si>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</si>
  <si>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</si>
  <si>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</si>
  <si>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</si>
  <si>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</si>
  <si>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</si>
  <si>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</si>
  <si>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</si>
  <si>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</si>
  <si>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</si>
  <si>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</si>
  <si>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</si>
  <si>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</si>
  <si>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</si>
  <si>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</si>
  <si>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</si>
  <si>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</si>
  <si>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</si>
  <si>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</si>
  <si>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</si>
  <si>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</si>
  <si>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</si>
  <si>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</si>
  <si>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</si>
  <si>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</si>
  <si>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</si>
  <si>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</si>
  <si>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</si>
  <si>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</si>
  <si>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</si>
  <si>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</si>
  <si>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</si>
  <si>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</si>
  <si>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</si>
  <si>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</si>
  <si>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</si>
  <si>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</si>
  <si>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</si>
  <si>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</si>
  <si>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</si>
  <si>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</si>
  <si>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</si>
  <si>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</si>
  <si>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</si>
  <si>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</si>
  <si>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</si>
  <si>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</si>
  <si>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</si>
  <si>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</si>
  <si>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</si>
  <si>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</si>
  <si>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</si>
  <si>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</si>
  <si>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</si>
  <si>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</si>
  <si>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</si>
  <si>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</si>
  <si>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</si>
  <si>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</si>
  <si>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</si>
  <si>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</si>
  <si>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</si>
  <si>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</si>
  <si>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</si>
  <si>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</si>
  <si>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</si>
  <si>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</si>
  <si>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</si>
  <si>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</si>
  <si>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</si>
  <si>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</si>
  <si>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</si>
  <si>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</si>
  <si>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</si>
  <si>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</si>
  <si>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</si>
  <si>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</si>
  <si>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</si>
  <si>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</si>
  <si>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</si>
  <si>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</si>
  <si>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</si>
  <si>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</si>
  <si>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</si>
  <si>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</si>
  <si>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</si>
  <si>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</si>
  <si>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</si>
  <si>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</si>
  <si>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</si>
  <si>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</si>
  <si>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</si>
  <si>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</si>
  <si>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</si>
  <si>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</si>
  <si>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</si>
  <si>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</si>
  <si>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</si>
  <si>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</si>
  <si>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</si>
  <si>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</si>
  <si>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</si>
  <si>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</si>
  <si>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</si>
  <si>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</si>
  <si>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</si>
  <si>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</si>
  <si>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</si>
  <si>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</si>
  <si>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</si>
  <si>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</si>
  <si>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</si>
  <si>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</si>
  <si>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</si>
  <si>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</si>
  <si>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</si>
  <si>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</si>
  <si>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</si>
  <si>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</si>
  <si>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</si>
  <si>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</si>
  <si>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</si>
  <si>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</si>
  <si>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</si>
  <si>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</si>
  <si>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</si>
  <si>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</si>
  <si>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</si>
  <si>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</si>
  <si>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</si>
  <si>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</si>
  <si>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</si>
  <si>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</si>
  <si>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</si>
  <si>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</si>
  <si>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</si>
  <si>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</si>
  <si>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</si>
  <si>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</si>
  <si>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</si>
  <si>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</si>
  <si>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</si>
  <si>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</si>
  <si>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</si>
  <si>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</si>
  <si>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</si>
  <si>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</si>
  <si>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</si>
  <si>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</si>
  <si>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</si>
  <si>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</si>
  <si>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</si>
  <si>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</si>
  <si>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</si>
  <si>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</si>
  <si>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</si>
  <si>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</si>
  <si>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</si>
  <si>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</si>
  <si>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</si>
  <si>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</si>
  <si>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</si>
  <si>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</si>
  <si>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</si>
  <si>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</si>
  <si>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</si>
  <si>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</si>
  <si>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</si>
  <si>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</si>
  <si>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</si>
  <si>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</si>
  <si>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</si>
  <si>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</si>
  <si>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</si>
  <si>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</si>
  <si>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</si>
  <si>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</si>
  <si>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</si>
  <si>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</si>
  <si>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</si>
  <si>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</si>
  <si>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</si>
  <si>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</si>
  <si>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</si>
  <si>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</si>
  <si>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</si>
  <si>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</si>
  <si>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</si>
  <si>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</si>
  <si>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</si>
  <si>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</si>
  <si>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</si>
  <si>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</si>
  <si>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</si>
  <si>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</si>
  <si>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</si>
  <si>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</si>
  <si>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</si>
  <si>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</si>
  <si>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</si>
  <si>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</si>
  <si>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</si>
  <si>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</si>
  <si>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</si>
  <si>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</si>
  <si>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</si>
  <si>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</si>
  <si>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</si>
  <si>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</si>
  <si>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</si>
  <si>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</si>
  <si>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</si>
  <si>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</si>
  <si>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</si>
  <si>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</si>
  <si>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</si>
  <si>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</si>
  <si>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</si>
  <si>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</si>
  <si>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</si>
  <si>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</si>
  <si>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</si>
  <si>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</si>
  <si>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</si>
  <si>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</si>
  <si>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</si>
  <si>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</si>
  <si>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</si>
  <si>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</si>
  <si>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</si>
  <si>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</si>
  <si>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</si>
  <si>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</si>
  <si>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</si>
  <si>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</si>
  <si>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</si>
  <si>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</si>
  <si>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</si>
  <si>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</si>
  <si>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</si>
  <si>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</si>
  <si>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</si>
  <si>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</si>
  <si>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</si>
  <si>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</si>
  <si>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</si>
  <si>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</si>
  <si>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</si>
  <si>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</si>
  <si>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</si>
  <si>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</si>
  <si>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</si>
  <si>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</si>
  <si>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</si>
  <si>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</si>
  <si>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</si>
  <si>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</si>
  <si>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</si>
  <si>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</si>
  <si>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</si>
  <si>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</si>
  <si>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</si>
  <si>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</si>
  <si>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</si>
  <si>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</si>
  <si>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</si>
  <si>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</si>
  <si>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</si>
  <si>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</si>
  <si>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</si>
  <si>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</si>
  <si>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</si>
  <si>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</si>
  <si>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</si>
  <si>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</si>
  <si>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</si>
  <si>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</si>
  <si>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</si>
  <si>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</si>
  <si>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</si>
  <si>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</si>
  <si>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</si>
  <si>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</si>
  <si>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</si>
  <si>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</si>
  <si>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</si>
  <si>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</si>
  <si>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</si>
  <si>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</si>
  <si>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</si>
  <si>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</si>
  <si>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</si>
  <si>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</si>
  <si>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</si>
  <si>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</si>
  <si>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</si>
  <si>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</si>
  <si>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</si>
  <si>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</si>
  <si>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</si>
  <si>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</si>
  <si>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</si>
  <si>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</si>
  <si>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</si>
  <si>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</si>
  <si>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</si>
  <si>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</si>
  <si>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</si>
  <si>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</si>
  <si>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</si>
  <si>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</si>
  <si>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</si>
  <si>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</si>
  <si>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</si>
  <si>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</si>
  <si>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</si>
  <si>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</si>
  <si>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</si>
  <si>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</si>
  <si>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</si>
  <si>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</si>
  <si>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</si>
  <si>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</si>
  <si>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</si>
  <si>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</si>
  <si>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</si>
  <si>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</si>
  <si>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</si>
  <si>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</si>
  <si>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</si>
  <si>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</si>
  <si>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</si>
  <si>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</si>
  <si>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</si>
  <si>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</si>
  <si>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</si>
  <si>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</si>
  <si>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</si>
  <si>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</si>
  <si>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</si>
  <si>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</si>
  <si>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</si>
  <si>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</si>
  <si>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</si>
  <si>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</si>
  <si>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</si>
  <si>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</si>
  <si>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</si>
  <si>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</si>
  <si>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</si>
  <si>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</si>
  <si>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</si>
  <si>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</si>
  <si>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</si>
  <si>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</si>
  <si>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</si>
  <si>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</si>
  <si>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</si>
  <si>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</si>
  <si>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</si>
  <si>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</si>
  <si>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</si>
  <si>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</si>
  <si>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</si>
  <si>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</si>
  <si>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</si>
  <si>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</si>
  <si>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</si>
  <si>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</si>
  <si>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</si>
  <si>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</si>
  <si>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</si>
  <si>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</si>
  <si>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</si>
  <si>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</si>
  <si>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</si>
  <si>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</si>
  <si>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</si>
  <si>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</si>
  <si>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</si>
  <si>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</si>
  <si>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</si>
  <si>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</si>
  <si>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</si>
  <si>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</si>
  <si>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</si>
  <si>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</si>
  <si>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</si>
  <si>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</si>
  <si>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</si>
  <si>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</si>
  <si>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</si>
  <si>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</si>
  <si>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</si>
  <si>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</si>
  <si>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</si>
  <si>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</si>
  <si>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</si>
  <si>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</si>
  <si>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</si>
  <si>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</si>
  <si>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</si>
  <si>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</si>
  <si>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</si>
  <si>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</si>
  <si>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</si>
  <si>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</si>
  <si>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</si>
  <si>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</si>
  <si>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</si>
  <si>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</si>
  <si>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</si>
  <si>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</si>
  <si>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</si>
  <si>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</si>
  <si>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</si>
  <si>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</si>
  <si>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</si>
  <si>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</si>
  <si>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</si>
  <si>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</si>
  <si>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</si>
  <si>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</si>
  <si>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</si>
  <si>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</si>
  <si>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</si>
  <si>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</si>
  <si>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</si>
  <si>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</si>
  <si>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</si>
  <si>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</si>
  <si>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</si>
  <si>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</si>
  <si>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</si>
  <si>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</si>
  <si>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</si>
  <si>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</si>
  <si>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</si>
  <si>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</si>
  <si>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</si>
  <si>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</si>
  <si>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</si>
  <si>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</si>
  <si>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</si>
  <si>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</si>
  <si>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</si>
  <si>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</si>
  <si>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</si>
  <si>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</si>
  <si>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</si>
  <si>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</si>
  <si>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</si>
  <si>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</si>
  <si>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</si>
  <si>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</si>
  <si>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</si>
  <si>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</si>
  <si>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</si>
  <si>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</si>
  <si>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</si>
  <si>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</si>
  <si>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</si>
  <si>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</si>
  <si>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</si>
  <si>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</si>
  <si>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</si>
  <si>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</si>
  <si>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</si>
  <si>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</si>
  <si>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</si>
  <si>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</si>
  <si>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</si>
  <si>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</si>
  <si>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</si>
  <si>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</si>
  <si>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</si>
  <si>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</si>
  <si>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</si>
  <si>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</si>
  <si>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</si>
  <si>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</si>
  <si>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</si>
  <si>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</si>
  <si>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</si>
  <si>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</si>
  <si>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</si>
  <si>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</si>
  <si>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</si>
  <si>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</si>
  <si>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</si>
  <si>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</si>
  <si>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</si>
  <si>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</si>
  <si>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</si>
  <si>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</si>
  <si>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</si>
  <si>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</si>
  <si>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</si>
  <si>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</si>
  <si>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</si>
  <si>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</si>
  <si>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</si>
  <si>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</si>
  <si>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</si>
  <si>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</si>
  <si>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</si>
  <si>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</si>
  <si>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</si>
  <si>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</si>
  <si>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</si>
  <si>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</si>
  <si>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</si>
  <si>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</si>
  <si>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</si>
  <si>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</si>
  <si>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</si>
  <si>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</si>
  <si>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</si>
  <si>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</si>
  <si>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</si>
  <si>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</si>
  <si>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</si>
  <si>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</si>
  <si>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</si>
  <si>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</si>
  <si>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</si>
  <si>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</si>
  <si>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</si>
  <si>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</si>
  <si>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</si>
  <si>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</si>
  <si>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</si>
  <si>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</si>
  <si>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</si>
  <si>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</si>
  <si>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</si>
  <si>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</si>
  <si>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</si>
  <si>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</si>
  <si>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</si>
  <si>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</si>
  <si>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</si>
  <si>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</si>
  <si>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</si>
  <si>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</si>
  <si>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</si>
  <si>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</si>
  <si>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</si>
  <si>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</si>
  <si>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</si>
  <si>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</si>
  <si>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</si>
  <si>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</si>
  <si>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</si>
  <si>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</si>
  <si>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</si>
  <si>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</si>
  <si>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</si>
  <si>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</si>
  <si>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</si>
  <si>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</si>
  <si>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</si>
  <si>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</si>
  <si>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</si>
  <si>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</si>
  <si>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</si>
  <si>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</si>
  <si>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</si>
  <si>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</si>
  <si>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</si>
  <si>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</si>
  <si>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</si>
  <si>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</si>
  <si>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</si>
  <si>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</si>
  <si>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</si>
  <si>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</si>
  <si>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</si>
  <si>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</si>
  <si>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</si>
  <si>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</si>
  <si>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</si>
  <si>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</si>
  <si>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</si>
  <si>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</si>
  <si>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</si>
  <si>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</si>
  <si>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</si>
  <si>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</si>
  <si>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</si>
  <si>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</si>
  <si>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</si>
  <si>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</si>
  <si>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</si>
  <si>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</si>
  <si>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</si>
  <si>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</si>
  <si>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</si>
  <si>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</si>
  <si>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</si>
  <si>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</si>
  <si>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</si>
  <si>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</si>
  <si>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</si>
  <si>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</si>
  <si>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</si>
  <si>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</si>
  <si>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</si>
  <si>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</si>
  <si>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</si>
  <si>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</si>
  <si>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</si>
  <si>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</si>
  <si>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</si>
  <si>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</si>
  <si>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</si>
  <si>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</si>
  <si>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</si>
  <si>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</si>
  <si>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</si>
  <si>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</si>
  <si>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</si>
  <si>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</si>
  <si>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</si>
  <si>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</si>
  <si>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</si>
  <si>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</si>
  <si>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</si>
  <si>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</si>
  <si>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</si>
  <si>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</si>
  <si>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</si>
  <si>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</si>
  <si>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</si>
  <si>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</si>
  <si>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</si>
  <si>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</si>
  <si>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</si>
  <si>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</si>
  <si>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</si>
  <si>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</si>
  <si>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</si>
  <si>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</si>
  <si>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</si>
  <si>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</si>
  <si>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</si>
  <si>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</si>
  <si>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</si>
  <si>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</si>
  <si>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</si>
  <si>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</si>
  <si>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</si>
  <si>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</si>
  <si>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</si>
  <si>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</si>
  <si>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</si>
  <si>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</si>
  <si>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</si>
  <si>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</si>
  <si>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</si>
  <si>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</si>
  <si>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</si>
  <si>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</si>
  <si>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</si>
  <si>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</si>
  <si>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</si>
  <si>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</si>
  <si>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</si>
  <si>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</si>
  <si>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</si>
  <si>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</si>
  <si>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</si>
  <si>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</si>
  <si>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</si>
  <si>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</si>
  <si>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</si>
  <si>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</si>
  <si>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</si>
  <si>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</si>
  <si>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</si>
  <si>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</si>
  <si>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</si>
  <si>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</si>
  <si>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</si>
  <si>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</si>
  <si>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</si>
  <si>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</si>
  <si>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</si>
  <si>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</si>
  <si>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</si>
  <si>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</si>
  <si>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</si>
  <si>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</si>
  <si>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</si>
  <si>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</si>
  <si>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</si>
  <si>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</si>
  <si>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</si>
  <si>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</si>
  <si>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</si>
  <si>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</si>
  <si>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</si>
  <si>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</si>
  <si>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</si>
  <si>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</si>
  <si>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</si>
  <si>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</si>
  <si>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</si>
  <si>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</si>
  <si>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</si>
  <si>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</si>
  <si>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</si>
  <si>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</si>
  <si>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</si>
  <si>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</si>
  <si>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</si>
  <si>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</si>
  <si>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</si>
  <si>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</si>
  <si>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</si>
  <si>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</si>
  <si>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</si>
  <si>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</si>
  <si>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</si>
  <si>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</si>
  <si>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</si>
  <si>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</si>
  <si>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</si>
  <si>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</si>
  <si>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</si>
  <si>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</si>
  <si>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</si>
  <si>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</si>
  <si>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</si>
  <si>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</si>
  <si>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</si>
  <si>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</si>
  <si>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</si>
  <si>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</si>
  <si>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</si>
  <si>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</si>
  <si>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</si>
  <si>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</si>
  <si>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</si>
  <si>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</si>
  <si>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</si>
  <si>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</si>
  <si>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</si>
  <si>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</si>
  <si>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</si>
  <si>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</si>
  <si>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</si>
  <si>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</si>
  <si>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</si>
  <si>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</si>
  <si>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</si>
  <si>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</si>
  <si>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</si>
  <si>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</si>
  <si>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</si>
  <si>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</si>
  <si>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</si>
  <si>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</si>
  <si>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</si>
  <si>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</si>
  <si>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</si>
  <si>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</si>
  <si>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</si>
  <si>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</si>
  <si>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</si>
  <si>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</si>
  <si>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</si>
  <si>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</si>
  <si>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</si>
  <si>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</si>
  <si>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</si>
  <si>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</si>
  <si>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</si>
  <si>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</si>
  <si>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</si>
  <si>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</si>
  <si>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</si>
  <si>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</si>
  <si>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</si>
  <si>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</si>
  <si>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</si>
  <si>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</si>
  <si>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</si>
  <si>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</si>
  <si>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</si>
  <si>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</si>
  <si>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</si>
  <si>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</si>
  <si>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</si>
  <si>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</si>
  <si>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</si>
  <si>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</si>
  <si>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</si>
  <si>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</si>
  <si>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</si>
  <si>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</si>
  <si>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</si>
  <si>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</si>
  <si>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</si>
  <si>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</si>
  <si>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</si>
  <si>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</si>
  <si>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</si>
  <si>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</si>
  <si>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</si>
  <si>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</si>
  <si>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</si>
  <si>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</si>
  <si>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</si>
  <si>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</si>
  <si>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</si>
  <si>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</si>
  <si>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</si>
  <si>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</si>
  <si>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</si>
  <si>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</si>
  <si>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</si>
  <si>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</si>
  <si>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</si>
  <si>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</si>
  <si>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</si>
  <si>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</si>
  <si>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</si>
  <si>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</si>
  <si>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</si>
  <si>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</si>
  <si>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</si>
  <si>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</si>
  <si>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</si>
  <si>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</si>
  <si>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</si>
  <si>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</si>
  <si>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</si>
  <si>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</si>
  <si>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</si>
  <si>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</si>
  <si>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</si>
  <si>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</si>
  <si>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</si>
  <si>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</si>
  <si>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</si>
  <si>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</si>
  <si>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</si>
  <si>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</si>
  <si>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</si>
  <si>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</si>
  <si>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</si>
  <si>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</si>
  <si>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</si>
  <si>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</si>
  <si>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</si>
  <si>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</si>
  <si>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</si>
  <si>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</si>
  <si>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</si>
  <si>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</si>
  <si>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</si>
  <si>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</si>
  <si>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</si>
  <si>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</si>
  <si>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</si>
  <si>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</si>
  <si>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</si>
  <si>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</si>
  <si>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</si>
  <si>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</si>
  <si>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</si>
  <si>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</si>
  <si>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</si>
  <si>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</si>
  <si>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</si>
  <si>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</si>
  <si>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</si>
  <si>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</si>
  <si>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</si>
  <si>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</si>
  <si>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</si>
  <si>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</si>
  <si>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</si>
  <si>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</si>
  <si>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</si>
  <si>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</si>
  <si>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</si>
  <si>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</si>
  <si>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</si>
  <si>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</si>
  <si>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</si>
  <si>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</si>
  <si>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</si>
  <si>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</si>
  <si>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</si>
  <si>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</si>
  <si>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</si>
  <si>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</si>
  <si>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</si>
  <si>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</si>
  <si>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</si>
  <si>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</si>
  <si>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</si>
  <si>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</si>
  <si>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</si>
  <si>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</si>
  <si>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</si>
  <si>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</si>
  <si>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</si>
  <si>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</si>
  <si>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</si>
  <si>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</si>
  <si>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</si>
  <si>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</si>
  <si>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</si>
  <si>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</si>
  <si>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</si>
  <si>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</si>
  <si>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</si>
  <si>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</si>
  <si>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</si>
  <si>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</si>
  <si>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</si>
  <si>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</si>
  <si>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</si>
  <si>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</si>
  <si>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</si>
  <si>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</si>
  <si>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</si>
  <si>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</si>
  <si>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</si>
  <si>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Specijalna bolnica za plućne bolesti</t>
  </si>
  <si>
    <t>Rockefellerova 3</t>
  </si>
  <si>
    <t>Valentina Mirtić,mag.oec.</t>
  </si>
  <si>
    <t>014684401</t>
  </si>
  <si>
    <t>014612247</t>
  </si>
  <si>
    <t>valentina.mirtic@pulmologija.hr</t>
  </si>
  <si>
    <t>Marinko Artuković, prim.dr.sc.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</si>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</sst>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35285042</v>
      </c>
      <c r="D2" s="63">
        <f>PRRAS!E12</f>
        <v>41270918</v>
      </c>
      <c r="E2" s="63"/>
      <c r="F2" s="63"/>
      <c r="G2" s="64">
        <f t="shared" ref="G2:G65" si="0">(B2/1000)*(C2*1+D2*2)</f>
        <v>117826.878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25798</v>
      </c>
      <c r="L10" s="50">
        <f>INT(VALUE(RefStr!B6))</f>
        <v>25798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00998796</v>
      </c>
      <c r="L11" s="50">
        <f>INT(VALUE(RefStr!B8))</f>
        <v>998796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Specijalna bolnica za plućne bolesti</v>
      </c>
      <c r="L12" s="50">
        <f>LEN(Skriveni!K12)</f>
        <v>36</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Rockefellerova 3</v>
      </c>
      <c r="L15" s="50">
        <f>LEN(Skriveni!K15)</f>
        <v>16</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8610</v>
      </c>
      <c r="L17" s="50">
        <f>INT(VALUE(RefStr!B18))</f>
        <v>8610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75982310877</v>
      </c>
      <c r="L21" s="50">
        <f>INT(VALUE(RefStr!K14))</f>
        <v>75982310877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Valentina Mirtić,mag.oec.</v>
      </c>
      <c r="L22" s="50">
        <f>LEN(RefStr!H25)</f>
        <v>25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014684401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014612247</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valentina.mirtic@pulmologija.hr</v>
      </c>
      <c r="L25" s="50">
        <f>LEN(RefStr!H29)</f>
        <v>31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Marinko Artuković, prim.dr.sc.</v>
      </c>
      <c r="L27" s="50">
        <f>LEN(RefStr!H33)</f>
        <v>30</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827.565.683,50</v>
      </c>
      <c r="L28" s="50">
        <f>SUM(G2:G1561)</f>
        <v>827565683.49500036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609404467.8360002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157810069.45800003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50075941.733999997</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10275204.466999998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30000</v>
      </c>
      <c r="D46" s="58">
        <f>PRRAS!E56</f>
        <v>167849</v>
      </c>
      <c r="E46" s="58">
        <v>0</v>
      </c>
      <c r="F46" s="58">
        <v>0</v>
      </c>
      <c r="G46" s="59">
        <f t="shared" si="0"/>
        <v>16456.41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30000</v>
      </c>
      <c r="D55" s="58">
        <f>PRRAS!E65</f>
        <v>0</v>
      </c>
      <c r="E55" s="58">
        <v>0</v>
      </c>
      <c r="F55" s="58">
        <v>0</v>
      </c>
      <c r="G55" s="59">
        <f t="shared" si="0"/>
        <v>1620</v>
      </c>
      <c r="H55" s="59">
        <f t="shared" si="1"/>
        <v>0</v>
      </c>
      <c r="I55" s="60">
        <v>0</v>
      </c>
    </row>
    <row r="56" spans="1:9" x14ac:dyDescent="0.2">
      <c r="A56" s="57">
        <v>151</v>
      </c>
      <c r="B56" s="58">
        <f>PRRAS!C66</f>
        <v>55</v>
      </c>
      <c r="C56" s="58">
        <f>PRRAS!D66</f>
        <v>30000</v>
      </c>
      <c r="D56" s="58">
        <f>PRRAS!E66</f>
        <v>0</v>
      </c>
      <c r="E56" s="58">
        <v>0</v>
      </c>
      <c r="F56" s="58">
        <v>0</v>
      </c>
      <c r="G56" s="59">
        <f t="shared" si="0"/>
        <v>1650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167849</v>
      </c>
      <c r="E58" s="58">
        <v>0</v>
      </c>
      <c r="F58" s="58">
        <v>0</v>
      </c>
      <c r="G58" s="59">
        <f t="shared" si="0"/>
        <v>19134.786</v>
      </c>
      <c r="H58" s="59">
        <f t="shared" si="1"/>
        <v>0</v>
      </c>
      <c r="I58" s="60">
        <v>0</v>
      </c>
    </row>
    <row r="59" spans="1:9" x14ac:dyDescent="0.2">
      <c r="A59" s="57">
        <v>151</v>
      </c>
      <c r="B59" s="58">
        <f>PRRAS!C69</f>
        <v>58</v>
      </c>
      <c r="C59" s="58">
        <f>PRRAS!D69</f>
        <v>0</v>
      </c>
      <c r="D59" s="58">
        <f>PRRAS!E69</f>
        <v>167849</v>
      </c>
      <c r="E59" s="58">
        <v>0</v>
      </c>
      <c r="F59" s="58">
        <v>0</v>
      </c>
      <c r="G59" s="59">
        <f t="shared" si="0"/>
        <v>19470.484</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8751</v>
      </c>
      <c r="D75" s="58">
        <f>PRRAS!E85</f>
        <v>8135</v>
      </c>
      <c r="E75" s="58">
        <v>0</v>
      </c>
      <c r="F75" s="58">
        <v>0</v>
      </c>
      <c r="G75" s="59">
        <f t="shared" si="2"/>
        <v>1851.5539999999999</v>
      </c>
      <c r="H75" s="59">
        <f t="shared" si="3"/>
        <v>0</v>
      </c>
      <c r="I75" s="60">
        <v>0</v>
      </c>
    </row>
    <row r="76" spans="1:9" x14ac:dyDescent="0.2">
      <c r="A76" s="57">
        <v>151</v>
      </c>
      <c r="B76" s="58">
        <f>PRRAS!C86</f>
        <v>75</v>
      </c>
      <c r="C76" s="58">
        <f>PRRAS!D86</f>
        <v>51</v>
      </c>
      <c r="D76" s="58">
        <f>PRRAS!E86</f>
        <v>35</v>
      </c>
      <c r="E76" s="58">
        <v>0</v>
      </c>
      <c r="F76" s="58">
        <v>0</v>
      </c>
      <c r="G76" s="59">
        <f t="shared" si="2"/>
        <v>9.0749999999999993</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51</v>
      </c>
      <c r="D78" s="58">
        <f>PRRAS!E88</f>
        <v>35</v>
      </c>
      <c r="E78" s="58">
        <v>0</v>
      </c>
      <c r="F78" s="58">
        <v>0</v>
      </c>
      <c r="G78" s="59">
        <f t="shared" si="2"/>
        <v>9.3170000000000002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8700</v>
      </c>
      <c r="D84" s="58">
        <f>PRRAS!E94</f>
        <v>8100</v>
      </c>
      <c r="E84" s="58">
        <v>0</v>
      </c>
      <c r="F84" s="58">
        <v>0</v>
      </c>
      <c r="G84" s="59">
        <f t="shared" si="2"/>
        <v>2066.7000000000003</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8700</v>
      </c>
      <c r="D86" s="58">
        <f>PRRAS!E96</f>
        <v>8100</v>
      </c>
      <c r="E86" s="58">
        <v>0</v>
      </c>
      <c r="F86" s="58">
        <v>0</v>
      </c>
      <c r="G86" s="59">
        <f t="shared" si="2"/>
        <v>2116.5</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2756396</v>
      </c>
      <c r="D106" s="58">
        <f>PRRAS!E116</f>
        <v>3708088</v>
      </c>
      <c r="E106" s="58">
        <v>0</v>
      </c>
      <c r="F106" s="58">
        <v>0</v>
      </c>
      <c r="G106" s="59">
        <f t="shared" si="2"/>
        <v>1068120.06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2756396</v>
      </c>
      <c r="D112" s="58">
        <f>PRRAS!E122</f>
        <v>3708088</v>
      </c>
      <c r="E112" s="58">
        <v>0</v>
      </c>
      <c r="F112" s="58">
        <v>0</v>
      </c>
      <c r="G112" s="59">
        <f t="shared" si="2"/>
        <v>1129155.4920000001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2756396</v>
      </c>
      <c r="D117" s="58">
        <f>PRRAS!E127</f>
        <v>3708088</v>
      </c>
      <c r="E117" s="58">
        <v>0</v>
      </c>
      <c r="F117" s="58">
        <v>0</v>
      </c>
      <c r="G117" s="59">
        <f t="shared" si="2"/>
        <v>1180018.352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433663</v>
      </c>
      <c r="D124" s="58">
        <f>PRRAS!E134</f>
        <v>102794</v>
      </c>
      <c r="E124" s="58">
        <v>0</v>
      </c>
      <c r="F124" s="58">
        <v>0</v>
      </c>
      <c r="G124" s="59">
        <f t="shared" si="2"/>
        <v>78627.872999999992</v>
      </c>
      <c r="H124" s="59">
        <f t="shared" si="3"/>
        <v>0</v>
      </c>
      <c r="I124" s="60">
        <v>0</v>
      </c>
    </row>
    <row r="125" spans="1:9" x14ac:dyDescent="0.2">
      <c r="A125" s="57">
        <v>151</v>
      </c>
      <c r="B125" s="58">
        <f>PRRAS!C135</f>
        <v>124</v>
      </c>
      <c r="C125" s="58">
        <f>PRRAS!D135</f>
        <v>191386</v>
      </c>
      <c r="D125" s="58">
        <f>PRRAS!E135</f>
        <v>102615</v>
      </c>
      <c r="E125" s="58">
        <v>0</v>
      </c>
      <c r="F125" s="58">
        <v>0</v>
      </c>
      <c r="G125" s="59">
        <f t="shared" si="2"/>
        <v>49180.383999999998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191386</v>
      </c>
      <c r="D127" s="58">
        <f>PRRAS!E137</f>
        <v>102615</v>
      </c>
      <c r="E127" s="58">
        <v>0</v>
      </c>
      <c r="F127" s="58">
        <v>0</v>
      </c>
      <c r="G127" s="59">
        <f t="shared" si="2"/>
        <v>49973.616000000002</v>
      </c>
      <c r="H127" s="59">
        <f t="shared" si="3"/>
        <v>0</v>
      </c>
      <c r="I127" s="60">
        <v>0</v>
      </c>
    </row>
    <row r="128" spans="1:9" x14ac:dyDescent="0.2">
      <c r="A128" s="57">
        <v>151</v>
      </c>
      <c r="B128" s="58">
        <f>PRRAS!C138</f>
        <v>127</v>
      </c>
      <c r="C128" s="58">
        <f>PRRAS!D138</f>
        <v>242277</v>
      </c>
      <c r="D128" s="58">
        <f>PRRAS!E138</f>
        <v>179</v>
      </c>
      <c r="E128" s="58">
        <v>0</v>
      </c>
      <c r="F128" s="58">
        <v>0</v>
      </c>
      <c r="G128" s="59">
        <f t="shared" si="2"/>
        <v>30814.645</v>
      </c>
      <c r="H128" s="59">
        <f t="shared" si="3"/>
        <v>0</v>
      </c>
      <c r="I128" s="60">
        <v>0</v>
      </c>
    </row>
    <row r="129" spans="1:9" x14ac:dyDescent="0.2">
      <c r="A129" s="57">
        <v>151</v>
      </c>
      <c r="B129" s="58">
        <f>PRRAS!C139</f>
        <v>128</v>
      </c>
      <c r="C129" s="58">
        <f>PRRAS!D139</f>
        <v>242277</v>
      </c>
      <c r="D129" s="58">
        <f>PRRAS!E139</f>
        <v>179</v>
      </c>
      <c r="E129" s="58">
        <v>0</v>
      </c>
      <c r="F129" s="58">
        <v>0</v>
      </c>
      <c r="G129" s="59">
        <f t="shared" si="2"/>
        <v>31057.279999999999</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32056232</v>
      </c>
      <c r="D131" s="58">
        <f>PRRAS!E141</f>
        <v>37284052</v>
      </c>
      <c r="E131" s="58">
        <v>0</v>
      </c>
      <c r="F131" s="58">
        <v>0</v>
      </c>
      <c r="G131" s="59">
        <f t="shared" si="4"/>
        <v>13861163.68</v>
      </c>
      <c r="H131" s="59">
        <f t="shared" si="5"/>
        <v>0</v>
      </c>
      <c r="I131" s="60">
        <v>0</v>
      </c>
    </row>
    <row r="132" spans="1:9" x14ac:dyDescent="0.2">
      <c r="A132" s="57">
        <v>151</v>
      </c>
      <c r="B132" s="58">
        <f>PRRAS!C142</f>
        <v>131</v>
      </c>
      <c r="C132" s="58">
        <f>PRRAS!D142</f>
        <v>10682963</v>
      </c>
      <c r="D132" s="58">
        <f>PRRAS!E142</f>
        <v>13786118</v>
      </c>
      <c r="E132" s="58">
        <v>0</v>
      </c>
      <c r="F132" s="58">
        <v>0</v>
      </c>
      <c r="G132" s="59">
        <f t="shared" si="4"/>
        <v>5011431.0690000001</v>
      </c>
      <c r="H132" s="59">
        <f t="shared" si="5"/>
        <v>0</v>
      </c>
      <c r="I132" s="60">
        <v>0</v>
      </c>
    </row>
    <row r="133" spans="1:9" x14ac:dyDescent="0.2">
      <c r="A133" s="57">
        <v>151</v>
      </c>
      <c r="B133" s="58">
        <f>PRRAS!C143</f>
        <v>132</v>
      </c>
      <c r="C133" s="58">
        <f>PRRAS!D143</f>
        <v>2263439</v>
      </c>
      <c r="D133" s="58">
        <f>PRRAS!E143</f>
        <v>7800000</v>
      </c>
      <c r="E133" s="58">
        <v>0</v>
      </c>
      <c r="F133" s="58">
        <v>0</v>
      </c>
      <c r="G133" s="59">
        <f t="shared" si="4"/>
        <v>2357973.9480000003</v>
      </c>
      <c r="H133" s="59">
        <f t="shared" si="5"/>
        <v>0</v>
      </c>
      <c r="I133" s="60">
        <v>0</v>
      </c>
    </row>
    <row r="134" spans="1:9" x14ac:dyDescent="0.2">
      <c r="A134" s="57">
        <v>151</v>
      </c>
      <c r="B134" s="58">
        <f>PRRAS!C144</f>
        <v>133</v>
      </c>
      <c r="C134" s="58">
        <f>PRRAS!D144</f>
        <v>8419524</v>
      </c>
      <c r="D134" s="58">
        <f>PRRAS!E144</f>
        <v>5986118</v>
      </c>
      <c r="E134" s="58">
        <v>0</v>
      </c>
      <c r="F134" s="58">
        <v>0</v>
      </c>
      <c r="G134" s="59">
        <f t="shared" si="4"/>
        <v>2712104.08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21373269</v>
      </c>
      <c r="D136" s="58">
        <f>PRRAS!E146</f>
        <v>23497934</v>
      </c>
      <c r="E136" s="58">
        <v>0</v>
      </c>
      <c r="F136" s="58">
        <v>0</v>
      </c>
      <c r="G136" s="59">
        <f t="shared" si="4"/>
        <v>9229833.495000001</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30919337</v>
      </c>
      <c r="D149" s="58">
        <f>PRRAS!E159</f>
        <v>35145413</v>
      </c>
      <c r="E149" s="58">
        <v>0</v>
      </c>
      <c r="F149" s="58">
        <v>0</v>
      </c>
      <c r="G149" s="59">
        <f t="shared" si="4"/>
        <v>14979104.124</v>
      </c>
      <c r="H149" s="59">
        <f t="shared" si="5"/>
        <v>0</v>
      </c>
      <c r="I149" s="60">
        <v>0</v>
      </c>
    </row>
    <row r="150" spans="1:9" x14ac:dyDescent="0.2">
      <c r="A150" s="57">
        <v>151</v>
      </c>
      <c r="B150" s="58">
        <f>PRRAS!C160</f>
        <v>149</v>
      </c>
      <c r="C150" s="58">
        <f>PRRAS!D160</f>
        <v>20765147</v>
      </c>
      <c r="D150" s="58">
        <f>PRRAS!E160</f>
        <v>23059947</v>
      </c>
      <c r="E150" s="58">
        <v>0</v>
      </c>
      <c r="F150" s="58">
        <v>0</v>
      </c>
      <c r="G150" s="59">
        <f t="shared" si="4"/>
        <v>9965871.1089999992</v>
      </c>
      <c r="H150" s="59">
        <f t="shared" si="5"/>
        <v>0</v>
      </c>
      <c r="I150" s="60">
        <v>0</v>
      </c>
    </row>
    <row r="151" spans="1:9" x14ac:dyDescent="0.2">
      <c r="A151" s="57">
        <v>151</v>
      </c>
      <c r="B151" s="58">
        <f>PRRAS!C161</f>
        <v>150</v>
      </c>
      <c r="C151" s="58">
        <f>PRRAS!D161</f>
        <v>17358989</v>
      </c>
      <c r="D151" s="58">
        <f>PRRAS!E161</f>
        <v>19340405</v>
      </c>
      <c r="E151" s="58">
        <v>0</v>
      </c>
      <c r="F151" s="58">
        <v>0</v>
      </c>
      <c r="G151" s="59">
        <f t="shared" si="4"/>
        <v>8405969.8499999996</v>
      </c>
      <c r="H151" s="59">
        <f t="shared" si="5"/>
        <v>0</v>
      </c>
      <c r="I151" s="60">
        <v>0</v>
      </c>
    </row>
    <row r="152" spans="1:9" x14ac:dyDescent="0.2">
      <c r="A152" s="57">
        <v>151</v>
      </c>
      <c r="B152" s="58">
        <f>PRRAS!C162</f>
        <v>151</v>
      </c>
      <c r="C152" s="58">
        <f>PRRAS!D162</f>
        <v>15879240</v>
      </c>
      <c r="D152" s="58">
        <f>PRRAS!E162</f>
        <v>17533446</v>
      </c>
      <c r="E152" s="58">
        <v>0</v>
      </c>
      <c r="F152" s="58">
        <v>0</v>
      </c>
      <c r="G152" s="59">
        <f t="shared" si="4"/>
        <v>7692865.932</v>
      </c>
      <c r="H152" s="59">
        <f t="shared" si="5"/>
        <v>0</v>
      </c>
      <c r="I152" s="60">
        <v>0</v>
      </c>
    </row>
    <row r="153" spans="1:9" x14ac:dyDescent="0.2">
      <c r="A153" s="57">
        <v>151</v>
      </c>
      <c r="B153" s="58">
        <f>PRRAS!C163</f>
        <v>152</v>
      </c>
      <c r="C153" s="58">
        <f>PRRAS!D163</f>
        <v>14106</v>
      </c>
      <c r="D153" s="58">
        <f>PRRAS!E163</f>
        <v>7790</v>
      </c>
      <c r="E153" s="58">
        <v>0</v>
      </c>
      <c r="F153" s="58">
        <v>0</v>
      </c>
      <c r="G153" s="59">
        <f t="shared" si="4"/>
        <v>4512.2719999999999</v>
      </c>
      <c r="H153" s="59">
        <f t="shared" si="5"/>
        <v>0</v>
      </c>
      <c r="I153" s="60">
        <v>0</v>
      </c>
    </row>
    <row r="154" spans="1:9" x14ac:dyDescent="0.2">
      <c r="A154" s="57">
        <v>151</v>
      </c>
      <c r="B154" s="58">
        <f>PRRAS!C164</f>
        <v>153</v>
      </c>
      <c r="C154" s="58">
        <f>PRRAS!D164</f>
        <v>1465643</v>
      </c>
      <c r="D154" s="58">
        <f>PRRAS!E164</f>
        <v>1799169</v>
      </c>
      <c r="E154" s="58">
        <v>0</v>
      </c>
      <c r="F154" s="58">
        <v>0</v>
      </c>
      <c r="G154" s="59">
        <f t="shared" si="4"/>
        <v>774789.09299999999</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668807</v>
      </c>
      <c r="D156" s="58">
        <f>PRRAS!E166</f>
        <v>637314</v>
      </c>
      <c r="E156" s="58">
        <v>0</v>
      </c>
      <c r="F156" s="58">
        <v>0</v>
      </c>
      <c r="G156" s="59">
        <f t="shared" si="4"/>
        <v>301232.42499999999</v>
      </c>
      <c r="H156" s="59">
        <f t="shared" si="5"/>
        <v>0</v>
      </c>
      <c r="I156" s="60">
        <v>0</v>
      </c>
    </row>
    <row r="157" spans="1:9" x14ac:dyDescent="0.2">
      <c r="A157" s="57">
        <v>151</v>
      </c>
      <c r="B157" s="58">
        <f>PRRAS!C167</f>
        <v>156</v>
      </c>
      <c r="C157" s="58">
        <f>PRRAS!D167</f>
        <v>2737351</v>
      </c>
      <c r="D157" s="58">
        <f>PRRAS!E167</f>
        <v>3082228</v>
      </c>
      <c r="E157" s="58">
        <v>0</v>
      </c>
      <c r="F157" s="58">
        <v>0</v>
      </c>
      <c r="G157" s="59">
        <f t="shared" si="4"/>
        <v>1388681.892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2466799</v>
      </c>
      <c r="D159" s="58">
        <f>PRRAS!E169</f>
        <v>2778374</v>
      </c>
      <c r="E159" s="58">
        <v>0</v>
      </c>
      <c r="F159" s="58">
        <v>0</v>
      </c>
      <c r="G159" s="59">
        <f t="shared" si="4"/>
        <v>1267720.426</v>
      </c>
      <c r="H159" s="59">
        <f t="shared" si="5"/>
        <v>0</v>
      </c>
      <c r="I159" s="60">
        <v>0</v>
      </c>
    </row>
    <row r="160" spans="1:9" x14ac:dyDescent="0.2">
      <c r="A160" s="57">
        <v>151</v>
      </c>
      <c r="B160" s="58">
        <f>PRRAS!C170</f>
        <v>159</v>
      </c>
      <c r="C160" s="58">
        <f>PRRAS!D170</f>
        <v>270552</v>
      </c>
      <c r="D160" s="58">
        <f>PRRAS!E170</f>
        <v>303854</v>
      </c>
      <c r="E160" s="58">
        <v>0</v>
      </c>
      <c r="F160" s="58">
        <v>0</v>
      </c>
      <c r="G160" s="59">
        <f t="shared" si="4"/>
        <v>139643.34</v>
      </c>
      <c r="H160" s="59">
        <f t="shared" si="5"/>
        <v>0</v>
      </c>
      <c r="I160" s="60">
        <v>0</v>
      </c>
    </row>
    <row r="161" spans="1:9" x14ac:dyDescent="0.2">
      <c r="A161" s="57">
        <v>151</v>
      </c>
      <c r="B161" s="58">
        <f>PRRAS!C171</f>
        <v>160</v>
      </c>
      <c r="C161" s="58">
        <f>PRRAS!D171</f>
        <v>9791029</v>
      </c>
      <c r="D161" s="58">
        <f>PRRAS!E171</f>
        <v>11644651</v>
      </c>
      <c r="E161" s="58">
        <v>0</v>
      </c>
      <c r="F161" s="58">
        <v>0</v>
      </c>
      <c r="G161" s="59">
        <f t="shared" si="4"/>
        <v>5292852.96</v>
      </c>
      <c r="H161" s="59">
        <f t="shared" si="5"/>
        <v>0</v>
      </c>
      <c r="I161" s="60">
        <v>0</v>
      </c>
    </row>
    <row r="162" spans="1:9" x14ac:dyDescent="0.2">
      <c r="A162" s="57">
        <v>151</v>
      </c>
      <c r="B162" s="58">
        <f>PRRAS!C172</f>
        <v>161</v>
      </c>
      <c r="C162" s="58">
        <f>PRRAS!D172</f>
        <v>880136</v>
      </c>
      <c r="D162" s="58">
        <f>PRRAS!E172</f>
        <v>955868</v>
      </c>
      <c r="E162" s="58">
        <v>0</v>
      </c>
      <c r="F162" s="58">
        <v>0</v>
      </c>
      <c r="G162" s="59">
        <f t="shared" si="4"/>
        <v>449491.39199999999</v>
      </c>
      <c r="H162" s="59">
        <f t="shared" si="5"/>
        <v>0</v>
      </c>
      <c r="I162" s="60">
        <v>0</v>
      </c>
    </row>
    <row r="163" spans="1:9" x14ac:dyDescent="0.2">
      <c r="A163" s="57">
        <v>151</v>
      </c>
      <c r="B163" s="58">
        <f>PRRAS!C173</f>
        <v>162</v>
      </c>
      <c r="C163" s="58">
        <f>PRRAS!D173</f>
        <v>23817</v>
      </c>
      <c r="D163" s="58">
        <f>PRRAS!E173</f>
        <v>23159</v>
      </c>
      <c r="E163" s="58">
        <v>0</v>
      </c>
      <c r="F163" s="58">
        <v>0</v>
      </c>
      <c r="G163" s="59">
        <f t="shared" si="4"/>
        <v>11361.87</v>
      </c>
      <c r="H163" s="59">
        <f t="shared" si="5"/>
        <v>0</v>
      </c>
      <c r="I163" s="60">
        <v>0</v>
      </c>
    </row>
    <row r="164" spans="1:9" x14ac:dyDescent="0.2">
      <c r="A164" s="57">
        <v>151</v>
      </c>
      <c r="B164" s="58">
        <f>PRRAS!C174</f>
        <v>163</v>
      </c>
      <c r="C164" s="58">
        <f>PRRAS!D174</f>
        <v>703288</v>
      </c>
      <c r="D164" s="58">
        <f>PRRAS!E174</f>
        <v>843317</v>
      </c>
      <c r="E164" s="58">
        <v>0</v>
      </c>
      <c r="F164" s="58">
        <v>0</v>
      </c>
      <c r="G164" s="59">
        <f t="shared" si="4"/>
        <v>389557.28600000002</v>
      </c>
      <c r="H164" s="59">
        <f t="shared" si="5"/>
        <v>0</v>
      </c>
      <c r="I164" s="60">
        <v>0</v>
      </c>
    </row>
    <row r="165" spans="1:9" x14ac:dyDescent="0.2">
      <c r="A165" s="57">
        <v>151</v>
      </c>
      <c r="B165" s="58">
        <f>PRRAS!C175</f>
        <v>164</v>
      </c>
      <c r="C165" s="58">
        <f>PRRAS!D175</f>
        <v>153031</v>
      </c>
      <c r="D165" s="58">
        <f>PRRAS!E175</f>
        <v>89392</v>
      </c>
      <c r="E165" s="58">
        <v>0</v>
      </c>
      <c r="F165" s="58">
        <v>0</v>
      </c>
      <c r="G165" s="59">
        <f t="shared" si="4"/>
        <v>54417.66</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5625479</v>
      </c>
      <c r="D167" s="58">
        <f>PRRAS!E177</f>
        <v>7365330</v>
      </c>
      <c r="E167" s="58">
        <v>0</v>
      </c>
      <c r="F167" s="58">
        <v>0</v>
      </c>
      <c r="G167" s="59">
        <f t="shared" si="4"/>
        <v>3379119.074</v>
      </c>
      <c r="H167" s="59">
        <f t="shared" si="5"/>
        <v>0</v>
      </c>
      <c r="I167" s="60">
        <v>0</v>
      </c>
    </row>
    <row r="168" spans="1:9" x14ac:dyDescent="0.2">
      <c r="A168" s="57">
        <v>151</v>
      </c>
      <c r="B168" s="58">
        <f>PRRAS!C178</f>
        <v>167</v>
      </c>
      <c r="C168" s="58">
        <f>PRRAS!D178</f>
        <v>180872</v>
      </c>
      <c r="D168" s="58">
        <f>PRRAS!E178</f>
        <v>269066</v>
      </c>
      <c r="E168" s="58">
        <v>0</v>
      </c>
      <c r="F168" s="58">
        <v>0</v>
      </c>
      <c r="G168" s="59">
        <f t="shared" si="4"/>
        <v>120073.66800000001</v>
      </c>
      <c r="H168" s="59">
        <f t="shared" si="5"/>
        <v>0</v>
      </c>
      <c r="I168" s="60">
        <v>0</v>
      </c>
    </row>
    <row r="169" spans="1:9" x14ac:dyDescent="0.2">
      <c r="A169" s="57">
        <v>151</v>
      </c>
      <c r="B169" s="58">
        <f>PRRAS!C179</f>
        <v>168</v>
      </c>
      <c r="C169" s="58">
        <f>PRRAS!D179</f>
        <v>4805647</v>
      </c>
      <c r="D169" s="58">
        <f>PRRAS!E179</f>
        <v>6306212</v>
      </c>
      <c r="E169" s="58">
        <v>0</v>
      </c>
      <c r="F169" s="58">
        <v>0</v>
      </c>
      <c r="G169" s="59">
        <f t="shared" si="4"/>
        <v>2926235.9280000003</v>
      </c>
      <c r="H169" s="59">
        <f t="shared" si="5"/>
        <v>0</v>
      </c>
      <c r="I169" s="60">
        <v>0</v>
      </c>
    </row>
    <row r="170" spans="1:9" x14ac:dyDescent="0.2">
      <c r="A170" s="57">
        <v>151</v>
      </c>
      <c r="B170" s="58">
        <f>PRRAS!C180</f>
        <v>169</v>
      </c>
      <c r="C170" s="58">
        <f>PRRAS!D180</f>
        <v>498399</v>
      </c>
      <c r="D170" s="58">
        <f>PRRAS!E180</f>
        <v>600275</v>
      </c>
      <c r="E170" s="58">
        <v>0</v>
      </c>
      <c r="F170" s="58">
        <v>0</v>
      </c>
      <c r="G170" s="59">
        <f t="shared" si="4"/>
        <v>287122.38099999999</v>
      </c>
      <c r="H170" s="59">
        <f t="shared" si="5"/>
        <v>0</v>
      </c>
      <c r="I170" s="60">
        <v>0</v>
      </c>
    </row>
    <row r="171" spans="1:9" x14ac:dyDescent="0.2">
      <c r="A171" s="57">
        <v>151</v>
      </c>
      <c r="B171" s="58">
        <f>PRRAS!C181</f>
        <v>170</v>
      </c>
      <c r="C171" s="58">
        <f>PRRAS!D181</f>
        <v>87828</v>
      </c>
      <c r="D171" s="58">
        <f>PRRAS!E181</f>
        <v>156339</v>
      </c>
      <c r="E171" s="58">
        <v>0</v>
      </c>
      <c r="F171" s="58">
        <v>0</v>
      </c>
      <c r="G171" s="59">
        <f t="shared" si="4"/>
        <v>68086.02</v>
      </c>
      <c r="H171" s="59">
        <f t="shared" si="5"/>
        <v>0</v>
      </c>
      <c r="I171" s="60">
        <v>0</v>
      </c>
    </row>
    <row r="172" spans="1:9" x14ac:dyDescent="0.2">
      <c r="A172" s="57">
        <v>151</v>
      </c>
      <c r="B172" s="58">
        <f>PRRAS!C182</f>
        <v>171</v>
      </c>
      <c r="C172" s="58">
        <f>PRRAS!D182</f>
        <v>21669</v>
      </c>
      <c r="D172" s="58">
        <f>PRRAS!E182</f>
        <v>19551</v>
      </c>
      <c r="E172" s="58">
        <v>0</v>
      </c>
      <c r="F172" s="58">
        <v>0</v>
      </c>
      <c r="G172" s="59">
        <f t="shared" si="4"/>
        <v>10391.841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31064</v>
      </c>
      <c r="D174" s="58">
        <f>PRRAS!E184</f>
        <v>13887</v>
      </c>
      <c r="E174" s="58">
        <v>0</v>
      </c>
      <c r="F174" s="58">
        <v>0</v>
      </c>
      <c r="G174" s="59">
        <f t="shared" si="4"/>
        <v>10178.973999999998</v>
      </c>
      <c r="H174" s="59">
        <f t="shared" si="5"/>
        <v>0</v>
      </c>
      <c r="I174" s="60">
        <v>0</v>
      </c>
    </row>
    <row r="175" spans="1:9" x14ac:dyDescent="0.2">
      <c r="A175" s="57">
        <v>151</v>
      </c>
      <c r="B175" s="58">
        <f>PRRAS!C185</f>
        <v>174</v>
      </c>
      <c r="C175" s="58">
        <f>PRRAS!D185</f>
        <v>2936028</v>
      </c>
      <c r="D175" s="58">
        <f>PRRAS!E185</f>
        <v>3095757</v>
      </c>
      <c r="E175" s="58">
        <v>0</v>
      </c>
      <c r="F175" s="58">
        <v>0</v>
      </c>
      <c r="G175" s="59">
        <f t="shared" si="4"/>
        <v>1588192.308</v>
      </c>
      <c r="H175" s="59">
        <f t="shared" si="5"/>
        <v>0</v>
      </c>
      <c r="I175" s="60">
        <v>0</v>
      </c>
    </row>
    <row r="176" spans="1:9" x14ac:dyDescent="0.2">
      <c r="A176" s="57">
        <v>151</v>
      </c>
      <c r="B176" s="58">
        <f>PRRAS!C186</f>
        <v>175</v>
      </c>
      <c r="C176" s="58">
        <f>PRRAS!D186</f>
        <v>52276</v>
      </c>
      <c r="D176" s="58">
        <f>PRRAS!E186</f>
        <v>50609</v>
      </c>
      <c r="E176" s="58">
        <v>0</v>
      </c>
      <c r="F176" s="58">
        <v>0</v>
      </c>
      <c r="G176" s="59">
        <f t="shared" si="4"/>
        <v>26861.449999999997</v>
      </c>
      <c r="H176" s="59">
        <f t="shared" si="5"/>
        <v>0</v>
      </c>
      <c r="I176" s="60">
        <v>0</v>
      </c>
    </row>
    <row r="177" spans="1:9" x14ac:dyDescent="0.2">
      <c r="A177" s="57">
        <v>151</v>
      </c>
      <c r="B177" s="58">
        <f>PRRAS!C187</f>
        <v>176</v>
      </c>
      <c r="C177" s="58">
        <f>PRRAS!D187</f>
        <v>818267</v>
      </c>
      <c r="D177" s="58">
        <f>PRRAS!E187</f>
        <v>861817</v>
      </c>
      <c r="E177" s="58">
        <v>0</v>
      </c>
      <c r="F177" s="58">
        <v>0</v>
      </c>
      <c r="G177" s="59">
        <f t="shared" si="4"/>
        <v>447374.576</v>
      </c>
      <c r="H177" s="59">
        <f t="shared" si="5"/>
        <v>0</v>
      </c>
      <c r="I177" s="60">
        <v>0</v>
      </c>
    </row>
    <row r="178" spans="1:9" x14ac:dyDescent="0.2">
      <c r="A178" s="57">
        <v>151</v>
      </c>
      <c r="B178" s="58">
        <f>PRRAS!C188</f>
        <v>177</v>
      </c>
      <c r="C178" s="58">
        <f>PRRAS!D188</f>
        <v>191584</v>
      </c>
      <c r="D178" s="58">
        <f>PRRAS!E188</f>
        <v>205669</v>
      </c>
      <c r="E178" s="58">
        <v>0</v>
      </c>
      <c r="F178" s="58">
        <v>0</v>
      </c>
      <c r="G178" s="59">
        <f t="shared" si="4"/>
        <v>106717.19399999999</v>
      </c>
      <c r="H178" s="59">
        <f t="shared" si="5"/>
        <v>0</v>
      </c>
      <c r="I178" s="60">
        <v>0</v>
      </c>
    </row>
    <row r="179" spans="1:9" x14ac:dyDescent="0.2">
      <c r="A179" s="57">
        <v>151</v>
      </c>
      <c r="B179" s="58">
        <f>PRRAS!C189</f>
        <v>178</v>
      </c>
      <c r="C179" s="58">
        <f>PRRAS!D189</f>
        <v>452792</v>
      </c>
      <c r="D179" s="58">
        <f>PRRAS!E189</f>
        <v>454128</v>
      </c>
      <c r="E179" s="58">
        <v>0</v>
      </c>
      <c r="F179" s="58">
        <v>0</v>
      </c>
      <c r="G179" s="59">
        <f t="shared" si="4"/>
        <v>242266.54399999999</v>
      </c>
      <c r="H179" s="59">
        <f t="shared" si="5"/>
        <v>0</v>
      </c>
      <c r="I179" s="60">
        <v>0</v>
      </c>
    </row>
    <row r="180" spans="1:9" x14ac:dyDescent="0.2">
      <c r="A180" s="57">
        <v>151</v>
      </c>
      <c r="B180" s="58">
        <f>PRRAS!C190</f>
        <v>179</v>
      </c>
      <c r="C180" s="58">
        <f>PRRAS!D190</f>
        <v>173543</v>
      </c>
      <c r="D180" s="58">
        <f>PRRAS!E190</f>
        <v>150159</v>
      </c>
      <c r="E180" s="58">
        <v>0</v>
      </c>
      <c r="F180" s="58">
        <v>0</v>
      </c>
      <c r="G180" s="59">
        <f t="shared" si="4"/>
        <v>84821.118999999992</v>
      </c>
      <c r="H180" s="59">
        <f t="shared" si="5"/>
        <v>0</v>
      </c>
      <c r="I180" s="60">
        <v>0</v>
      </c>
    </row>
    <row r="181" spans="1:9" x14ac:dyDescent="0.2">
      <c r="A181" s="57">
        <v>151</v>
      </c>
      <c r="B181" s="58">
        <f>PRRAS!C191</f>
        <v>180</v>
      </c>
      <c r="C181" s="58">
        <f>PRRAS!D191</f>
        <v>258883</v>
      </c>
      <c r="D181" s="58">
        <f>PRRAS!E191</f>
        <v>395024</v>
      </c>
      <c r="E181" s="58">
        <v>0</v>
      </c>
      <c r="F181" s="58">
        <v>0</v>
      </c>
      <c r="G181" s="59">
        <f t="shared" si="4"/>
        <v>188807.58</v>
      </c>
      <c r="H181" s="59">
        <f t="shared" si="5"/>
        <v>0</v>
      </c>
      <c r="I181" s="60">
        <v>0</v>
      </c>
    </row>
    <row r="182" spans="1:9" x14ac:dyDescent="0.2">
      <c r="A182" s="57">
        <v>151</v>
      </c>
      <c r="B182" s="58">
        <f>PRRAS!C192</f>
        <v>181</v>
      </c>
      <c r="C182" s="58">
        <f>PRRAS!D192</f>
        <v>745959</v>
      </c>
      <c r="D182" s="58">
        <f>PRRAS!E192</f>
        <v>712356</v>
      </c>
      <c r="E182" s="58">
        <v>0</v>
      </c>
      <c r="F182" s="58">
        <v>0</v>
      </c>
      <c r="G182" s="59">
        <f t="shared" si="4"/>
        <v>392891.451</v>
      </c>
      <c r="H182" s="59">
        <f t="shared" si="5"/>
        <v>0</v>
      </c>
      <c r="I182" s="60">
        <v>0</v>
      </c>
    </row>
    <row r="183" spans="1:9" x14ac:dyDescent="0.2">
      <c r="A183" s="57">
        <v>151</v>
      </c>
      <c r="B183" s="58">
        <f>PRRAS!C193</f>
        <v>182</v>
      </c>
      <c r="C183" s="58">
        <f>PRRAS!D193</f>
        <v>15784</v>
      </c>
      <c r="D183" s="58">
        <f>PRRAS!E193</f>
        <v>62297</v>
      </c>
      <c r="E183" s="58">
        <v>0</v>
      </c>
      <c r="F183" s="58">
        <v>0</v>
      </c>
      <c r="G183" s="59">
        <f t="shared" si="4"/>
        <v>25548.795999999998</v>
      </c>
      <c r="H183" s="59">
        <f t="shared" si="5"/>
        <v>0</v>
      </c>
      <c r="I183" s="60">
        <v>0</v>
      </c>
    </row>
    <row r="184" spans="1:9" x14ac:dyDescent="0.2">
      <c r="A184" s="57">
        <v>151</v>
      </c>
      <c r="B184" s="58">
        <f>PRRAS!C194</f>
        <v>183</v>
      </c>
      <c r="C184" s="58">
        <f>PRRAS!D194</f>
        <v>226940</v>
      </c>
      <c r="D184" s="58">
        <f>PRRAS!E194</f>
        <v>203698</v>
      </c>
      <c r="E184" s="58">
        <v>0</v>
      </c>
      <c r="F184" s="58">
        <v>0</v>
      </c>
      <c r="G184" s="59">
        <f t="shared" si="4"/>
        <v>116083.488</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349386</v>
      </c>
      <c r="D186" s="58">
        <f>PRRAS!E196</f>
        <v>227696</v>
      </c>
      <c r="E186" s="58">
        <v>0</v>
      </c>
      <c r="F186" s="58">
        <v>0</v>
      </c>
      <c r="G186" s="59">
        <f t="shared" si="4"/>
        <v>148883.93</v>
      </c>
      <c r="H186" s="59">
        <f t="shared" si="5"/>
        <v>0</v>
      </c>
      <c r="I186" s="60">
        <v>0</v>
      </c>
    </row>
    <row r="187" spans="1:9" x14ac:dyDescent="0.2">
      <c r="A187" s="57">
        <v>151</v>
      </c>
      <c r="B187" s="58">
        <f>PRRAS!C197</f>
        <v>186</v>
      </c>
      <c r="C187" s="58">
        <f>PRRAS!D197</f>
        <v>161393</v>
      </c>
      <c r="D187" s="58">
        <f>PRRAS!E197</f>
        <v>53805</v>
      </c>
      <c r="E187" s="58">
        <v>0</v>
      </c>
      <c r="F187" s="58">
        <v>0</v>
      </c>
      <c r="G187" s="59">
        <f t="shared" si="4"/>
        <v>50034.557999999997</v>
      </c>
      <c r="H187" s="59">
        <f t="shared" si="5"/>
        <v>0</v>
      </c>
      <c r="I187" s="60">
        <v>0</v>
      </c>
    </row>
    <row r="188" spans="1:9" x14ac:dyDescent="0.2">
      <c r="A188" s="57">
        <v>151</v>
      </c>
      <c r="B188" s="58">
        <f>PRRAS!C198</f>
        <v>187</v>
      </c>
      <c r="C188" s="58">
        <f>PRRAS!D198</f>
        <v>108733</v>
      </c>
      <c r="D188" s="58">
        <f>PRRAS!E198</f>
        <v>88698</v>
      </c>
      <c r="E188" s="58">
        <v>0</v>
      </c>
      <c r="F188" s="58">
        <v>0</v>
      </c>
      <c r="G188" s="59">
        <f t="shared" si="4"/>
        <v>53506.123</v>
      </c>
      <c r="H188" s="59">
        <f t="shared" si="5"/>
        <v>0</v>
      </c>
      <c r="I188" s="60">
        <v>0</v>
      </c>
    </row>
    <row r="189" spans="1:9" x14ac:dyDescent="0.2">
      <c r="A189" s="57">
        <v>151</v>
      </c>
      <c r="B189" s="58">
        <f>PRRAS!C199</f>
        <v>188</v>
      </c>
      <c r="C189" s="58">
        <f>PRRAS!D199</f>
        <v>19921</v>
      </c>
      <c r="D189" s="58">
        <f>PRRAS!E199</f>
        <v>38465</v>
      </c>
      <c r="E189" s="58">
        <v>0</v>
      </c>
      <c r="F189" s="58">
        <v>0</v>
      </c>
      <c r="G189" s="59">
        <f t="shared" si="4"/>
        <v>18207.988000000001</v>
      </c>
      <c r="H189" s="59">
        <f t="shared" si="5"/>
        <v>0</v>
      </c>
      <c r="I189" s="60">
        <v>0</v>
      </c>
    </row>
    <row r="190" spans="1:9" x14ac:dyDescent="0.2">
      <c r="A190" s="57">
        <v>151</v>
      </c>
      <c r="B190" s="58">
        <f>PRRAS!C200</f>
        <v>189</v>
      </c>
      <c r="C190" s="58">
        <f>PRRAS!D200</f>
        <v>55652</v>
      </c>
      <c r="D190" s="58">
        <f>PRRAS!E200</f>
        <v>43375</v>
      </c>
      <c r="E190" s="58">
        <v>0</v>
      </c>
      <c r="F190" s="58">
        <v>0</v>
      </c>
      <c r="G190" s="59">
        <f t="shared" si="4"/>
        <v>26913.977999999999</v>
      </c>
      <c r="H190" s="59">
        <f t="shared" si="5"/>
        <v>0</v>
      </c>
      <c r="I190" s="60">
        <v>0</v>
      </c>
    </row>
    <row r="191" spans="1:9" x14ac:dyDescent="0.2">
      <c r="A191" s="57">
        <v>151</v>
      </c>
      <c r="B191" s="58">
        <f>PRRAS!C201</f>
        <v>190</v>
      </c>
      <c r="C191" s="58">
        <f>PRRAS!D201</f>
        <v>2097</v>
      </c>
      <c r="D191" s="58">
        <f>PRRAS!E201</f>
        <v>3023</v>
      </c>
      <c r="E191" s="58">
        <v>0</v>
      </c>
      <c r="F191" s="58">
        <v>0</v>
      </c>
      <c r="G191" s="59">
        <f t="shared" si="4"/>
        <v>1547.17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1590</v>
      </c>
      <c r="D193" s="58">
        <f>PRRAS!E203</f>
        <v>330</v>
      </c>
      <c r="E193" s="58">
        <v>0</v>
      </c>
      <c r="F193" s="58">
        <v>0</v>
      </c>
      <c r="G193" s="59">
        <f t="shared" si="4"/>
        <v>432</v>
      </c>
      <c r="H193" s="59">
        <f t="shared" si="5"/>
        <v>0</v>
      </c>
      <c r="I193" s="60">
        <v>0</v>
      </c>
    </row>
    <row r="194" spans="1:9" x14ac:dyDescent="0.2">
      <c r="A194" s="57">
        <v>151</v>
      </c>
      <c r="B194" s="58">
        <f>PRRAS!C204</f>
        <v>193</v>
      </c>
      <c r="C194" s="58">
        <f>PRRAS!D204</f>
        <v>363161</v>
      </c>
      <c r="D194" s="58">
        <f>PRRAS!E204</f>
        <v>439975</v>
      </c>
      <c r="E194" s="58">
        <v>0</v>
      </c>
      <c r="F194" s="58">
        <v>0</v>
      </c>
      <c r="G194" s="59">
        <f t="shared" ref="G194:G257" si="6">(B194/1000)*(C194*1+D194*2)</f>
        <v>239920.42300000001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39533</v>
      </c>
      <c r="D200" s="58">
        <f>PRRAS!E210</f>
        <v>78291</v>
      </c>
      <c r="E200" s="58">
        <v>0</v>
      </c>
      <c r="F200" s="58">
        <v>0</v>
      </c>
      <c r="G200" s="59">
        <f t="shared" si="6"/>
        <v>39026.885000000002</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39533</v>
      </c>
      <c r="D202" s="58">
        <f>PRRAS!E212</f>
        <v>78291</v>
      </c>
      <c r="E202" s="58">
        <v>0</v>
      </c>
      <c r="F202" s="58">
        <v>0</v>
      </c>
      <c r="G202" s="59">
        <f t="shared" si="6"/>
        <v>39419.115000000005</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323628</v>
      </c>
      <c r="D208" s="58">
        <f>PRRAS!E218</f>
        <v>361684</v>
      </c>
      <c r="E208" s="58">
        <v>0</v>
      </c>
      <c r="F208" s="58">
        <v>0</v>
      </c>
      <c r="G208" s="59">
        <f t="shared" si="6"/>
        <v>216728.17199999999</v>
      </c>
      <c r="H208" s="59">
        <f t="shared" si="7"/>
        <v>0</v>
      </c>
      <c r="I208" s="60">
        <v>0</v>
      </c>
    </row>
    <row r="209" spans="1:9" x14ac:dyDescent="0.2">
      <c r="A209" s="57">
        <v>151</v>
      </c>
      <c r="B209" s="58">
        <f>PRRAS!C219</f>
        <v>208</v>
      </c>
      <c r="C209" s="58">
        <f>PRRAS!D219</f>
        <v>56869</v>
      </c>
      <c r="D209" s="58">
        <f>PRRAS!E219</f>
        <v>88453</v>
      </c>
      <c r="E209" s="58">
        <v>0</v>
      </c>
      <c r="F209" s="58">
        <v>0</v>
      </c>
      <c r="G209" s="59">
        <f t="shared" si="6"/>
        <v>48625.2</v>
      </c>
      <c r="H209" s="59">
        <f t="shared" si="7"/>
        <v>0</v>
      </c>
      <c r="I209" s="60">
        <v>0</v>
      </c>
    </row>
    <row r="210" spans="1:9" x14ac:dyDescent="0.2">
      <c r="A210" s="57">
        <v>151</v>
      </c>
      <c r="B210" s="58">
        <f>PRRAS!C220</f>
        <v>209</v>
      </c>
      <c r="C210" s="58">
        <f>PRRAS!D220</f>
        <v>220</v>
      </c>
      <c r="D210" s="58">
        <f>PRRAS!E220</f>
        <v>79</v>
      </c>
      <c r="E210" s="58">
        <v>0</v>
      </c>
      <c r="F210" s="58">
        <v>0</v>
      </c>
      <c r="G210" s="59">
        <f t="shared" si="6"/>
        <v>79.001999999999995</v>
      </c>
      <c r="H210" s="59">
        <f t="shared" si="7"/>
        <v>0</v>
      </c>
      <c r="I210" s="60">
        <v>0</v>
      </c>
    </row>
    <row r="211" spans="1:9" x14ac:dyDescent="0.2">
      <c r="A211" s="57">
        <v>151</v>
      </c>
      <c r="B211" s="58">
        <f>PRRAS!C221</f>
        <v>210</v>
      </c>
      <c r="C211" s="58">
        <f>PRRAS!D221</f>
        <v>222735</v>
      </c>
      <c r="D211" s="58">
        <f>PRRAS!E221</f>
        <v>145046</v>
      </c>
      <c r="E211" s="58">
        <v>0</v>
      </c>
      <c r="F211" s="58">
        <v>0</v>
      </c>
      <c r="G211" s="59">
        <f t="shared" si="6"/>
        <v>107693.67</v>
      </c>
      <c r="H211" s="59">
        <f t="shared" si="7"/>
        <v>0</v>
      </c>
      <c r="I211" s="60">
        <v>0</v>
      </c>
    </row>
    <row r="212" spans="1:9" x14ac:dyDescent="0.2">
      <c r="A212" s="57">
        <v>151</v>
      </c>
      <c r="B212" s="58">
        <f>PRRAS!C222</f>
        <v>211</v>
      </c>
      <c r="C212" s="58">
        <f>PRRAS!D222</f>
        <v>43804</v>
      </c>
      <c r="D212" s="58">
        <f>PRRAS!E222</f>
        <v>128106</v>
      </c>
      <c r="E212" s="58">
        <v>0</v>
      </c>
      <c r="F212" s="58">
        <v>0</v>
      </c>
      <c r="G212" s="59">
        <f t="shared" si="6"/>
        <v>63303.375999999997</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840</v>
      </c>
      <c r="E258" s="58">
        <v>0</v>
      </c>
      <c r="F258" s="58">
        <v>0</v>
      </c>
      <c r="G258" s="59">
        <f t="shared" ref="G258:G321" si="8">(B258/1000)*(C258*1+D258*2)</f>
        <v>431.76</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840</v>
      </c>
      <c r="E267" s="58">
        <v>0</v>
      </c>
      <c r="F267" s="58">
        <v>0</v>
      </c>
      <c r="G267" s="59">
        <f t="shared" si="8"/>
        <v>446.88</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250</v>
      </c>
      <c r="E271" s="58">
        <v>0</v>
      </c>
      <c r="F271" s="58">
        <v>0</v>
      </c>
      <c r="G271" s="59">
        <f t="shared" si="8"/>
        <v>135</v>
      </c>
      <c r="H271" s="59">
        <f t="shared" si="9"/>
        <v>0</v>
      </c>
      <c r="I271" s="60">
        <v>0</v>
      </c>
    </row>
    <row r="272" spans="1:9" x14ac:dyDescent="0.2">
      <c r="A272" s="57">
        <v>151</v>
      </c>
      <c r="B272" s="58">
        <f>PRRAS!C282</f>
        <v>271</v>
      </c>
      <c r="C272" s="58">
        <f>PRRAS!D282</f>
        <v>0</v>
      </c>
      <c r="D272" s="58">
        <f>PRRAS!E282</f>
        <v>590</v>
      </c>
      <c r="E272" s="58">
        <v>0</v>
      </c>
      <c r="F272" s="58">
        <v>0</v>
      </c>
      <c r="G272" s="59">
        <f t="shared" si="8"/>
        <v>319.78000000000003</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30919337</v>
      </c>
      <c r="D282" s="58">
        <f>PRRAS!E292</f>
        <v>35145413</v>
      </c>
      <c r="E282" s="58">
        <v>0</v>
      </c>
      <c r="F282" s="58">
        <v>0</v>
      </c>
      <c r="G282" s="59">
        <f t="shared" si="8"/>
        <v>28440055.803000003</v>
      </c>
      <c r="H282" s="59">
        <f t="shared" si="9"/>
        <v>0</v>
      </c>
      <c r="I282" s="60">
        <v>0</v>
      </c>
    </row>
    <row r="283" spans="1:9" x14ac:dyDescent="0.2">
      <c r="A283" s="57">
        <v>151</v>
      </c>
      <c r="B283" s="58">
        <f>PRRAS!C293</f>
        <v>282</v>
      </c>
      <c r="C283" s="58">
        <f>PRRAS!D293</f>
        <v>4365705</v>
      </c>
      <c r="D283" s="58">
        <f>PRRAS!E293</f>
        <v>6125505</v>
      </c>
      <c r="E283" s="58">
        <v>0</v>
      </c>
      <c r="F283" s="58">
        <v>0</v>
      </c>
      <c r="G283" s="59">
        <f t="shared" si="8"/>
        <v>4685913.63</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3984539</v>
      </c>
      <c r="D285" s="58">
        <f>PRRAS!E295</f>
        <v>6549008</v>
      </c>
      <c r="E285" s="58">
        <v>0</v>
      </c>
      <c r="F285" s="58">
        <v>0</v>
      </c>
      <c r="G285" s="59">
        <f t="shared" si="8"/>
        <v>4851445.6199999992</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12966</v>
      </c>
      <c r="D290" s="58">
        <f>PRRAS!E301</f>
        <v>12180</v>
      </c>
      <c r="E290" s="58">
        <v>0</v>
      </c>
      <c r="F290" s="58">
        <v>0</v>
      </c>
      <c r="G290" s="59">
        <f t="shared" si="8"/>
        <v>10787.214</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12966</v>
      </c>
      <c r="D303" s="58">
        <f>PRRAS!E314</f>
        <v>12180</v>
      </c>
      <c r="E303" s="58">
        <v>0</v>
      </c>
      <c r="F303" s="58">
        <v>0</v>
      </c>
      <c r="G303" s="59">
        <f t="shared" si="8"/>
        <v>11272.451999999999</v>
      </c>
      <c r="H303" s="59">
        <f t="shared" si="9"/>
        <v>0</v>
      </c>
      <c r="I303" s="60">
        <v>0</v>
      </c>
    </row>
    <row r="304" spans="1:9" x14ac:dyDescent="0.2">
      <c r="A304" s="57">
        <v>151</v>
      </c>
      <c r="B304" s="58">
        <f>PRRAS!C315</f>
        <v>303</v>
      </c>
      <c r="C304" s="58">
        <f>PRRAS!D315</f>
        <v>12966</v>
      </c>
      <c r="D304" s="58">
        <f>PRRAS!E315</f>
        <v>12180</v>
      </c>
      <c r="E304" s="58">
        <v>0</v>
      </c>
      <c r="F304" s="58">
        <v>0</v>
      </c>
      <c r="G304" s="59">
        <f t="shared" si="8"/>
        <v>11309.778</v>
      </c>
      <c r="H304" s="59">
        <f t="shared" si="9"/>
        <v>0</v>
      </c>
      <c r="I304" s="60">
        <v>0</v>
      </c>
    </row>
    <row r="305" spans="1:9" x14ac:dyDescent="0.2">
      <c r="A305" s="57">
        <v>151</v>
      </c>
      <c r="B305" s="58">
        <f>PRRAS!C316</f>
        <v>304</v>
      </c>
      <c r="C305" s="58">
        <f>PRRAS!D316</f>
        <v>12966</v>
      </c>
      <c r="D305" s="58">
        <f>PRRAS!E316</f>
        <v>12180</v>
      </c>
      <c r="E305" s="58">
        <v>0</v>
      </c>
      <c r="F305" s="58">
        <v>0</v>
      </c>
      <c r="G305" s="59">
        <f t="shared" si="8"/>
        <v>11347.103999999999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8133607</v>
      </c>
      <c r="D342" s="58">
        <f>PRRAS!E353</f>
        <v>5806305</v>
      </c>
      <c r="E342" s="58">
        <v>0</v>
      </c>
      <c r="F342" s="58">
        <v>0</v>
      </c>
      <c r="G342" s="59">
        <f t="shared" si="10"/>
        <v>6733459.9970000004</v>
      </c>
      <c r="H342" s="59">
        <f t="shared" si="11"/>
        <v>0</v>
      </c>
      <c r="I342" s="60">
        <v>0</v>
      </c>
    </row>
    <row r="343" spans="1:9" x14ac:dyDescent="0.2">
      <c r="A343" s="57">
        <v>151</v>
      </c>
      <c r="B343" s="58">
        <f>PRRAS!C354</f>
        <v>342</v>
      </c>
      <c r="C343" s="58">
        <f>PRRAS!D354</f>
        <v>34181</v>
      </c>
      <c r="D343" s="58">
        <f>PRRAS!E354</f>
        <v>142042</v>
      </c>
      <c r="E343" s="58">
        <v>0</v>
      </c>
      <c r="F343" s="58">
        <v>0</v>
      </c>
      <c r="G343" s="59">
        <f t="shared" si="10"/>
        <v>108846.63</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34181</v>
      </c>
      <c r="D348" s="58">
        <f>PRRAS!E359</f>
        <v>142042</v>
      </c>
      <c r="E348" s="58">
        <v>0</v>
      </c>
      <c r="F348" s="58">
        <v>0</v>
      </c>
      <c r="G348" s="59">
        <f t="shared" si="10"/>
        <v>110437.95499999999</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34181</v>
      </c>
      <c r="D351" s="58">
        <f>PRRAS!E362</f>
        <v>142042</v>
      </c>
      <c r="E351" s="58">
        <v>0</v>
      </c>
      <c r="F351" s="58">
        <v>0</v>
      </c>
      <c r="G351" s="59">
        <f t="shared" si="10"/>
        <v>111392.75</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2918632</v>
      </c>
      <c r="D355" s="58">
        <f>PRRAS!E366</f>
        <v>1192309</v>
      </c>
      <c r="E355" s="58">
        <v>0</v>
      </c>
      <c r="F355" s="58">
        <v>0</v>
      </c>
      <c r="G355" s="59">
        <f t="shared" si="10"/>
        <v>1877350.5</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1588227</v>
      </c>
      <c r="D361" s="58">
        <f>PRRAS!E372</f>
        <v>876003</v>
      </c>
      <c r="E361" s="58">
        <v>0</v>
      </c>
      <c r="F361" s="58">
        <v>0</v>
      </c>
      <c r="G361" s="59">
        <f t="shared" si="10"/>
        <v>1202483.8799999999</v>
      </c>
      <c r="H361" s="59">
        <f t="shared" si="11"/>
        <v>0</v>
      </c>
      <c r="I361" s="60">
        <v>0</v>
      </c>
    </row>
    <row r="362" spans="1:9" x14ac:dyDescent="0.2">
      <c r="A362" s="57">
        <v>151</v>
      </c>
      <c r="B362" s="58">
        <f>PRRAS!C373</f>
        <v>361</v>
      </c>
      <c r="C362" s="58">
        <f>PRRAS!D373</f>
        <v>388298</v>
      </c>
      <c r="D362" s="58">
        <f>PRRAS!E373</f>
        <v>408576</v>
      </c>
      <c r="E362" s="58">
        <v>0</v>
      </c>
      <c r="F362" s="58">
        <v>0</v>
      </c>
      <c r="G362" s="59">
        <f t="shared" si="10"/>
        <v>435167.45</v>
      </c>
      <c r="H362" s="59">
        <f t="shared" si="11"/>
        <v>0</v>
      </c>
      <c r="I362" s="60">
        <v>0</v>
      </c>
    </row>
    <row r="363" spans="1:9" x14ac:dyDescent="0.2">
      <c r="A363" s="57">
        <v>151</v>
      </c>
      <c r="B363" s="58">
        <f>PRRAS!C374</f>
        <v>362</v>
      </c>
      <c r="C363" s="58">
        <f>PRRAS!D374</f>
        <v>120539</v>
      </c>
      <c r="D363" s="58">
        <f>PRRAS!E374</f>
        <v>14384</v>
      </c>
      <c r="E363" s="58">
        <v>0</v>
      </c>
      <c r="F363" s="58">
        <v>0</v>
      </c>
      <c r="G363" s="59">
        <f t="shared" si="10"/>
        <v>54049.133999999998</v>
      </c>
      <c r="H363" s="59">
        <f t="shared" si="11"/>
        <v>0</v>
      </c>
      <c r="I363" s="60">
        <v>0</v>
      </c>
    </row>
    <row r="364" spans="1:9" x14ac:dyDescent="0.2">
      <c r="A364" s="57">
        <v>151</v>
      </c>
      <c r="B364" s="58">
        <f>PRRAS!C375</f>
        <v>363</v>
      </c>
      <c r="C364" s="58">
        <f>PRRAS!D375</f>
        <v>106812</v>
      </c>
      <c r="D364" s="58">
        <f>PRRAS!E375</f>
        <v>100923</v>
      </c>
      <c r="E364" s="58">
        <v>0</v>
      </c>
      <c r="F364" s="58">
        <v>0</v>
      </c>
      <c r="G364" s="59">
        <f t="shared" si="10"/>
        <v>112042.85399999999</v>
      </c>
      <c r="H364" s="59">
        <f t="shared" si="11"/>
        <v>0</v>
      </c>
      <c r="I364" s="60">
        <v>0</v>
      </c>
    </row>
    <row r="365" spans="1:9" x14ac:dyDescent="0.2">
      <c r="A365" s="57">
        <v>151</v>
      </c>
      <c r="B365" s="58">
        <f>PRRAS!C376</f>
        <v>364</v>
      </c>
      <c r="C365" s="58">
        <f>PRRAS!D376</f>
        <v>832051</v>
      </c>
      <c r="D365" s="58">
        <f>PRRAS!E376</f>
        <v>321160</v>
      </c>
      <c r="E365" s="58">
        <v>0</v>
      </c>
      <c r="F365" s="58">
        <v>0</v>
      </c>
      <c r="G365" s="59">
        <f t="shared" si="10"/>
        <v>536671.04399999999</v>
      </c>
      <c r="H365" s="59">
        <f t="shared" si="11"/>
        <v>0</v>
      </c>
      <c r="I365" s="60">
        <v>0</v>
      </c>
    </row>
    <row r="366" spans="1:9" x14ac:dyDescent="0.2">
      <c r="A366" s="57">
        <v>151</v>
      </c>
      <c r="B366" s="58">
        <f>PRRAS!C377</f>
        <v>365</v>
      </c>
      <c r="C366" s="58">
        <f>PRRAS!D377</f>
        <v>8800</v>
      </c>
      <c r="D366" s="58">
        <f>PRRAS!E377</f>
        <v>30960</v>
      </c>
      <c r="E366" s="58">
        <v>0</v>
      </c>
      <c r="F366" s="58">
        <v>0</v>
      </c>
      <c r="G366" s="59">
        <f t="shared" si="10"/>
        <v>25812.799999999999</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131727</v>
      </c>
      <c r="D368" s="58">
        <f>PRRAS!E379</f>
        <v>0</v>
      </c>
      <c r="E368" s="58">
        <v>0</v>
      </c>
      <c r="F368" s="58">
        <v>0</v>
      </c>
      <c r="G368" s="59">
        <f t="shared" si="10"/>
        <v>48343.809000000001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1330405</v>
      </c>
      <c r="D383" s="58">
        <f>PRRAS!E394</f>
        <v>316306</v>
      </c>
      <c r="E383" s="58">
        <v>0</v>
      </c>
      <c r="F383" s="58">
        <v>0</v>
      </c>
      <c r="G383" s="59">
        <f t="shared" si="10"/>
        <v>749872.49400000006</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1330405</v>
      </c>
      <c r="D385" s="58">
        <f>PRRAS!E396</f>
        <v>316306</v>
      </c>
      <c r="E385" s="58">
        <v>0</v>
      </c>
      <c r="F385" s="58">
        <v>0</v>
      </c>
      <c r="G385" s="59">
        <f t="shared" si="10"/>
        <v>753798.52800000005</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5180794</v>
      </c>
      <c r="D394" s="58">
        <f>PRRAS!E405</f>
        <v>4471954</v>
      </c>
      <c r="E394" s="58">
        <v>0</v>
      </c>
      <c r="F394" s="58">
        <v>0</v>
      </c>
      <c r="G394" s="59">
        <f t="shared" si="12"/>
        <v>5551007.8859999999</v>
      </c>
      <c r="H394" s="59">
        <f t="shared" si="13"/>
        <v>0</v>
      </c>
      <c r="I394" s="60">
        <v>0</v>
      </c>
    </row>
    <row r="395" spans="1:9" x14ac:dyDescent="0.2">
      <c r="A395" s="57">
        <v>151</v>
      </c>
      <c r="B395" s="58">
        <f>PRRAS!C406</f>
        <v>394</v>
      </c>
      <c r="C395" s="58">
        <f>PRRAS!D406</f>
        <v>5090794</v>
      </c>
      <c r="D395" s="58">
        <f>PRRAS!E406</f>
        <v>4471954</v>
      </c>
      <c r="E395" s="58">
        <v>0</v>
      </c>
      <c r="F395" s="58">
        <v>0</v>
      </c>
      <c r="G395" s="59">
        <f t="shared" si="12"/>
        <v>5529672.5880000005</v>
      </c>
      <c r="H395" s="59">
        <f t="shared" si="13"/>
        <v>0</v>
      </c>
      <c r="I395" s="60">
        <v>0</v>
      </c>
    </row>
    <row r="396" spans="1:9" x14ac:dyDescent="0.2">
      <c r="A396" s="57">
        <v>151</v>
      </c>
      <c r="B396" s="58">
        <f>PRRAS!C407</f>
        <v>395</v>
      </c>
      <c r="C396" s="58">
        <f>PRRAS!D407</f>
        <v>90000</v>
      </c>
      <c r="D396" s="58">
        <f>PRRAS!E407</f>
        <v>0</v>
      </c>
      <c r="E396" s="58">
        <v>0</v>
      </c>
      <c r="F396" s="58">
        <v>0</v>
      </c>
      <c r="G396" s="59">
        <f t="shared" si="12"/>
        <v>35550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8120641</v>
      </c>
      <c r="D400" s="58">
        <f>PRRAS!E411</f>
        <v>5794125</v>
      </c>
      <c r="E400" s="58">
        <v>0</v>
      </c>
      <c r="F400" s="58">
        <v>0</v>
      </c>
      <c r="G400" s="59">
        <f t="shared" si="12"/>
        <v>7863847.5090000005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4811529</v>
      </c>
      <c r="D402" s="58">
        <f>PRRAS!E413</f>
        <v>11130934</v>
      </c>
      <c r="E402" s="58">
        <v>0</v>
      </c>
      <c r="F402" s="58">
        <v>0</v>
      </c>
      <c r="G402" s="59">
        <f t="shared" si="12"/>
        <v>10856432.197000001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35298008</v>
      </c>
      <c r="D404" s="58">
        <f>PRRAS!E415</f>
        <v>41283098</v>
      </c>
      <c r="E404" s="58">
        <v>0</v>
      </c>
      <c r="F404" s="58">
        <v>0</v>
      </c>
      <c r="G404" s="59">
        <f t="shared" si="12"/>
        <v>47499274.212000005</v>
      </c>
      <c r="H404" s="59">
        <f t="shared" si="13"/>
        <v>0</v>
      </c>
      <c r="I404" s="60">
        <v>0</v>
      </c>
    </row>
    <row r="405" spans="1:9" x14ac:dyDescent="0.2">
      <c r="A405" s="57">
        <v>151</v>
      </c>
      <c r="B405" s="58">
        <f>PRRAS!C416</f>
        <v>404</v>
      </c>
      <c r="C405" s="58">
        <f>PRRAS!D416</f>
        <v>39052944</v>
      </c>
      <c r="D405" s="58">
        <f>PRRAS!E416</f>
        <v>40951718</v>
      </c>
      <c r="E405" s="58">
        <v>0</v>
      </c>
      <c r="F405" s="58">
        <v>0</v>
      </c>
      <c r="G405" s="59">
        <f t="shared" si="12"/>
        <v>48866377.520000003</v>
      </c>
      <c r="H405" s="59">
        <f t="shared" si="13"/>
        <v>0</v>
      </c>
      <c r="I405" s="60">
        <v>0</v>
      </c>
    </row>
    <row r="406" spans="1:9" x14ac:dyDescent="0.2">
      <c r="A406" s="57">
        <v>151</v>
      </c>
      <c r="B406" s="58">
        <f>PRRAS!C417</f>
        <v>405</v>
      </c>
      <c r="C406" s="58">
        <f>PRRAS!D417</f>
        <v>0</v>
      </c>
      <c r="D406" s="58">
        <f>PRRAS!E417</f>
        <v>331380</v>
      </c>
      <c r="E406" s="58">
        <v>0</v>
      </c>
      <c r="F406" s="58">
        <v>0</v>
      </c>
      <c r="G406" s="59">
        <f t="shared" si="12"/>
        <v>268417.80000000005</v>
      </c>
      <c r="H406" s="59">
        <f t="shared" si="13"/>
        <v>0</v>
      </c>
      <c r="I406" s="60">
        <v>0</v>
      </c>
    </row>
    <row r="407" spans="1:9" x14ac:dyDescent="0.2">
      <c r="A407" s="57">
        <v>151</v>
      </c>
      <c r="B407" s="58">
        <f>PRRAS!C418</f>
        <v>406</v>
      </c>
      <c r="C407" s="58">
        <f>PRRAS!D418</f>
        <v>3754936</v>
      </c>
      <c r="D407" s="58">
        <f>PRRAS!E418</f>
        <v>0</v>
      </c>
      <c r="E407" s="58">
        <v>0</v>
      </c>
      <c r="F407" s="58">
        <v>0</v>
      </c>
      <c r="G407" s="59">
        <f t="shared" si="12"/>
        <v>1524504.0160000001</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826990</v>
      </c>
      <c r="D409" s="58">
        <f>PRRAS!E420</f>
        <v>4581926</v>
      </c>
      <c r="E409" s="58">
        <v>0</v>
      </c>
      <c r="F409" s="58">
        <v>0</v>
      </c>
      <c r="G409" s="59">
        <f t="shared" si="12"/>
        <v>4076263.5359999998</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35298008</v>
      </c>
      <c r="D630" s="58">
        <f>PRRAS!E642</f>
        <v>41283098</v>
      </c>
      <c r="E630" s="58">
        <v>0</v>
      </c>
      <c r="F630" s="58">
        <v>0</v>
      </c>
      <c r="G630" s="59">
        <f t="shared" si="18"/>
        <v>74136584.316</v>
      </c>
      <c r="H630" s="59">
        <f t="shared" si="19"/>
        <v>0</v>
      </c>
      <c r="I630" s="60">
        <v>0</v>
      </c>
    </row>
    <row r="631" spans="1:9" x14ac:dyDescent="0.2">
      <c r="A631" s="57">
        <v>151</v>
      </c>
      <c r="B631" s="58">
        <f>PRRAS!C643</f>
        <v>630</v>
      </c>
      <c r="C631" s="58">
        <f>PRRAS!D643</f>
        <v>39052944</v>
      </c>
      <c r="D631" s="58">
        <f>PRRAS!E643</f>
        <v>40951718</v>
      </c>
      <c r="E631" s="58">
        <v>0</v>
      </c>
      <c r="F631" s="58">
        <v>0</v>
      </c>
      <c r="G631" s="59">
        <f t="shared" si="18"/>
        <v>76202519.400000006</v>
      </c>
      <c r="H631" s="59">
        <f t="shared" si="19"/>
        <v>0</v>
      </c>
      <c r="I631" s="60">
        <v>0</v>
      </c>
    </row>
    <row r="632" spans="1:9" x14ac:dyDescent="0.2">
      <c r="A632" s="57">
        <v>151</v>
      </c>
      <c r="B632" s="58">
        <f>PRRAS!C644</f>
        <v>631</v>
      </c>
      <c r="C632" s="58">
        <f>PRRAS!D644</f>
        <v>0</v>
      </c>
      <c r="D632" s="58">
        <f>PRRAS!E644</f>
        <v>331380</v>
      </c>
      <c r="E632" s="58">
        <v>0</v>
      </c>
      <c r="F632" s="58">
        <v>0</v>
      </c>
      <c r="G632" s="59">
        <f t="shared" si="18"/>
        <v>418201.56</v>
      </c>
      <c r="H632" s="59">
        <f t="shared" si="19"/>
        <v>0</v>
      </c>
      <c r="I632" s="60">
        <v>0</v>
      </c>
    </row>
    <row r="633" spans="1:9" x14ac:dyDescent="0.2">
      <c r="A633" s="57">
        <v>151</v>
      </c>
      <c r="B633" s="58">
        <f>PRRAS!C645</f>
        <v>632</v>
      </c>
      <c r="C633" s="58">
        <f>PRRAS!D645</f>
        <v>3754936</v>
      </c>
      <c r="D633" s="58">
        <f>PRRAS!E645</f>
        <v>0</v>
      </c>
      <c r="E633" s="58">
        <v>0</v>
      </c>
      <c r="F633" s="58">
        <v>0</v>
      </c>
      <c r="G633" s="59">
        <f t="shared" si="18"/>
        <v>2373119.5520000001</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826990</v>
      </c>
      <c r="D635" s="58">
        <f>PRRAS!E647</f>
        <v>4581926</v>
      </c>
      <c r="E635" s="58">
        <v>0</v>
      </c>
      <c r="F635" s="58">
        <v>0</v>
      </c>
      <c r="G635" s="59">
        <f t="shared" si="18"/>
        <v>6334193.8279999997</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4581926</v>
      </c>
      <c r="D637" s="58">
        <f>PRRAS!E649</f>
        <v>4250546</v>
      </c>
      <c r="E637" s="58">
        <v>0</v>
      </c>
      <c r="F637" s="58">
        <v>0</v>
      </c>
      <c r="G637" s="59">
        <f t="shared" si="18"/>
        <v>8320799.4479999999</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2174107</v>
      </c>
      <c r="D639" s="58">
        <f>PRRAS!E652</f>
        <v>95186</v>
      </c>
      <c r="E639" s="58">
        <v>0</v>
      </c>
      <c r="F639" s="58">
        <v>0</v>
      </c>
      <c r="G639" s="59">
        <f t="shared" si="18"/>
        <v>1508537.602</v>
      </c>
      <c r="H639" s="59">
        <f t="shared" si="19"/>
        <v>0</v>
      </c>
      <c r="I639" s="60">
        <v>0</v>
      </c>
    </row>
    <row r="640" spans="1:9" x14ac:dyDescent="0.2">
      <c r="A640" s="57">
        <v>151</v>
      </c>
      <c r="B640" s="58">
        <f>PRRAS!C653</f>
        <v>639</v>
      </c>
      <c r="C640" s="58">
        <f>PRRAS!D653</f>
        <v>35533712</v>
      </c>
      <c r="D640" s="58">
        <f>PRRAS!E653</f>
        <v>41661165</v>
      </c>
      <c r="E640" s="58">
        <v>0</v>
      </c>
      <c r="F640" s="58">
        <v>0</v>
      </c>
      <c r="G640" s="59">
        <f t="shared" si="18"/>
        <v>75949010.838</v>
      </c>
      <c r="H640" s="59">
        <f t="shared" si="19"/>
        <v>0</v>
      </c>
      <c r="I640" s="60">
        <v>0</v>
      </c>
    </row>
    <row r="641" spans="1:9" x14ac:dyDescent="0.2">
      <c r="A641" s="57">
        <v>151</v>
      </c>
      <c r="B641" s="58">
        <f>PRRAS!C654</f>
        <v>640</v>
      </c>
      <c r="C641" s="58">
        <f>PRRAS!D654</f>
        <v>37612633</v>
      </c>
      <c r="D641" s="58">
        <f>PRRAS!E654</f>
        <v>41540198</v>
      </c>
      <c r="E641" s="58">
        <v>0</v>
      </c>
      <c r="F641" s="58">
        <v>0</v>
      </c>
      <c r="G641" s="59">
        <f t="shared" si="18"/>
        <v>77243538.560000002</v>
      </c>
      <c r="H641" s="59">
        <f t="shared" si="19"/>
        <v>0</v>
      </c>
      <c r="I641" s="60">
        <v>0</v>
      </c>
    </row>
    <row r="642" spans="1:9" x14ac:dyDescent="0.2">
      <c r="A642" s="57">
        <v>151</v>
      </c>
      <c r="B642" s="58">
        <f>PRRAS!C655</f>
        <v>641</v>
      </c>
      <c r="C642" s="58">
        <f>PRRAS!D655</f>
        <v>95186</v>
      </c>
      <c r="D642" s="58">
        <f>PRRAS!E655</f>
        <v>216153</v>
      </c>
      <c r="E642" s="58">
        <v>0</v>
      </c>
      <c r="F642" s="58">
        <v>0</v>
      </c>
      <c r="G642" s="59">
        <f t="shared" ref="G642:G705" si="20">(B642/1000)*(C642*1+D642*2)</f>
        <v>338122.37200000003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156</v>
      </c>
      <c r="D644" s="58">
        <f>PRRAS!E657</f>
        <v>166</v>
      </c>
      <c r="E644" s="58">
        <v>0</v>
      </c>
      <c r="F644" s="58">
        <v>0</v>
      </c>
      <c r="G644" s="59">
        <f t="shared" si="20"/>
        <v>313.78399999999999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144</v>
      </c>
      <c r="D646" s="58">
        <f>PRRAS!E659</f>
        <v>152</v>
      </c>
      <c r="E646" s="58">
        <v>0</v>
      </c>
      <c r="F646" s="58">
        <v>0</v>
      </c>
      <c r="G646" s="59">
        <f t="shared" si="20"/>
        <v>288.96000000000004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30000</v>
      </c>
      <c r="D651" s="58">
        <f>PRRAS!E664</f>
        <v>0</v>
      </c>
      <c r="E651" s="58">
        <v>0</v>
      </c>
      <c r="F651" s="58">
        <v>0</v>
      </c>
      <c r="G651" s="59">
        <f t="shared" si="20"/>
        <v>19500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167849</v>
      </c>
      <c r="E659" s="58">
        <v>0</v>
      </c>
      <c r="F659" s="58">
        <v>0</v>
      </c>
      <c r="G659" s="59">
        <f t="shared" si="20"/>
        <v>220889.28400000001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439360</v>
      </c>
      <c r="D687" s="58">
        <f>PRRAS!E700</f>
        <v>209613</v>
      </c>
      <c r="E687" s="58">
        <v>0</v>
      </c>
      <c r="F687" s="58">
        <v>0</v>
      </c>
      <c r="G687" s="59">
        <f t="shared" si="20"/>
        <v>588989.99600000004</v>
      </c>
      <c r="H687" s="59">
        <f t="shared" si="21"/>
        <v>0</v>
      </c>
      <c r="I687" s="60">
        <v>0</v>
      </c>
    </row>
    <row r="688" spans="1:9" x14ac:dyDescent="0.2">
      <c r="A688" s="57">
        <v>151</v>
      </c>
      <c r="B688" s="58">
        <f>PRRAS!C701</f>
        <v>687</v>
      </c>
      <c r="C688" s="58">
        <f>PRRAS!D701</f>
        <v>32000</v>
      </c>
      <c r="D688" s="58">
        <f>PRRAS!E701</f>
        <v>32000</v>
      </c>
      <c r="E688" s="58">
        <v>0</v>
      </c>
      <c r="F688" s="58">
        <v>0</v>
      </c>
      <c r="G688" s="59">
        <f t="shared" si="20"/>
        <v>65952</v>
      </c>
      <c r="H688" s="59">
        <f t="shared" si="21"/>
        <v>0</v>
      </c>
      <c r="I688" s="60">
        <v>0</v>
      </c>
    </row>
    <row r="689" spans="1:9" x14ac:dyDescent="0.2">
      <c r="A689" s="57">
        <v>151</v>
      </c>
      <c r="B689" s="58">
        <f>PRRAS!C702</f>
        <v>688</v>
      </c>
      <c r="C689" s="58">
        <f>PRRAS!D702</f>
        <v>79246</v>
      </c>
      <c r="D689" s="58">
        <f>PRRAS!E702</f>
        <v>65591</v>
      </c>
      <c r="E689" s="58">
        <v>0</v>
      </c>
      <c r="F689" s="58">
        <v>0</v>
      </c>
      <c r="G689" s="59">
        <f t="shared" si="20"/>
        <v>144774.46399999998</v>
      </c>
      <c r="H689" s="59">
        <f t="shared" si="21"/>
        <v>0</v>
      </c>
      <c r="I689" s="60">
        <v>0</v>
      </c>
    </row>
    <row r="690" spans="1:9" x14ac:dyDescent="0.2">
      <c r="A690" s="57">
        <v>151</v>
      </c>
      <c r="B690" s="58">
        <f>PRRAS!C703</f>
        <v>689</v>
      </c>
      <c r="C690" s="58">
        <f>PRRAS!D703</f>
        <v>703288</v>
      </c>
      <c r="D690" s="58">
        <f>PRRAS!E703</f>
        <v>843317</v>
      </c>
      <c r="E690" s="58">
        <v>0</v>
      </c>
      <c r="F690" s="58">
        <v>0</v>
      </c>
      <c r="G690" s="59">
        <f t="shared" si="20"/>
        <v>1646656.2579999999</v>
      </c>
      <c r="H690" s="59">
        <f t="shared" si="21"/>
        <v>0</v>
      </c>
      <c r="I690" s="60">
        <v>0</v>
      </c>
    </row>
    <row r="691" spans="1:9" x14ac:dyDescent="0.2">
      <c r="A691" s="57">
        <v>151</v>
      </c>
      <c r="B691" s="58">
        <f>PRRAS!C704</f>
        <v>690</v>
      </c>
      <c r="C691" s="58">
        <f>PRRAS!D704</f>
        <v>173543</v>
      </c>
      <c r="D691" s="58">
        <f>PRRAS!E704</f>
        <v>150159</v>
      </c>
      <c r="E691" s="58">
        <v>0</v>
      </c>
      <c r="F691" s="58">
        <v>0</v>
      </c>
      <c r="G691" s="59">
        <f t="shared" si="20"/>
        <v>326964.08999999997</v>
      </c>
      <c r="H691" s="59">
        <f t="shared" si="21"/>
        <v>0</v>
      </c>
      <c r="I691" s="60">
        <v>0</v>
      </c>
    </row>
    <row r="692" spans="1:9" x14ac:dyDescent="0.2">
      <c r="A692" s="57">
        <v>151</v>
      </c>
      <c r="B692" s="58">
        <f>PRRAS!C705</f>
        <v>691</v>
      </c>
      <c r="C692" s="58">
        <f>PRRAS!D705</f>
        <v>20730</v>
      </c>
      <c r="D692" s="58">
        <f>PRRAS!E705</f>
        <v>4205</v>
      </c>
      <c r="E692" s="58">
        <v>0</v>
      </c>
      <c r="F692" s="58">
        <v>0</v>
      </c>
      <c r="G692" s="59">
        <f t="shared" si="20"/>
        <v>20135.739999999998</v>
      </c>
      <c r="H692" s="59">
        <f t="shared" si="21"/>
        <v>0</v>
      </c>
      <c r="I692" s="60">
        <v>0</v>
      </c>
    </row>
    <row r="693" spans="1:9" x14ac:dyDescent="0.2">
      <c r="A693" s="57">
        <v>151</v>
      </c>
      <c r="B693" s="58">
        <f>PRRAS!C706</f>
        <v>692</v>
      </c>
      <c r="C693" s="58">
        <f>PRRAS!D706</f>
        <v>128002</v>
      </c>
      <c r="D693" s="58">
        <f>PRRAS!E706</f>
        <v>84481</v>
      </c>
      <c r="E693" s="58">
        <v>0</v>
      </c>
      <c r="F693" s="58">
        <v>0</v>
      </c>
      <c r="G693" s="59">
        <f t="shared" si="20"/>
        <v>205499.08799999999</v>
      </c>
      <c r="H693" s="59">
        <f t="shared" si="21"/>
        <v>0</v>
      </c>
      <c r="I693" s="60">
        <v>0</v>
      </c>
    </row>
    <row r="694" spans="1:9" x14ac:dyDescent="0.2">
      <c r="A694" s="57">
        <v>151</v>
      </c>
      <c r="B694" s="58">
        <f>PRRAS!C707</f>
        <v>693</v>
      </c>
      <c r="C694" s="58">
        <f>PRRAS!D707</f>
        <v>406680</v>
      </c>
      <c r="D694" s="58">
        <f>PRRAS!E707</f>
        <v>407669</v>
      </c>
      <c r="E694" s="58">
        <v>0</v>
      </c>
      <c r="F694" s="58">
        <v>0</v>
      </c>
      <c r="G694" s="59">
        <f t="shared" si="20"/>
        <v>846858.47399999993</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76418</v>
      </c>
      <c r="D697" s="58">
        <f>PRRAS!E710</f>
        <v>53805</v>
      </c>
      <c r="E697" s="58">
        <v>0</v>
      </c>
      <c r="F697" s="58">
        <v>0</v>
      </c>
      <c r="G697" s="59">
        <f t="shared" si="20"/>
        <v>128083.488</v>
      </c>
      <c r="H697" s="59">
        <f t="shared" si="21"/>
        <v>0</v>
      </c>
      <c r="I697" s="60">
        <v>0</v>
      </c>
    </row>
    <row r="698" spans="1:9" x14ac:dyDescent="0.2">
      <c r="A698" s="57">
        <v>151</v>
      </c>
      <c r="B698" s="58">
        <f>PRRAS!C711</f>
        <v>697</v>
      </c>
      <c r="C698" s="58">
        <f>PRRAS!D711</f>
        <v>56553</v>
      </c>
      <c r="D698" s="58">
        <f>PRRAS!E711</f>
        <v>47993</v>
      </c>
      <c r="E698" s="58">
        <v>0</v>
      </c>
      <c r="F698" s="58">
        <v>0</v>
      </c>
      <c r="G698" s="59">
        <f t="shared" si="20"/>
        <v>106319.68299999999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39533</v>
      </c>
      <c r="D711" s="58">
        <f>PRRAS!E724</f>
        <v>78291</v>
      </c>
      <c r="E711" s="58">
        <v>0</v>
      </c>
      <c r="F711" s="58">
        <v>0</v>
      </c>
      <c r="G711" s="59">
        <f t="shared" si="22"/>
        <v>139241.65</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24686697</v>
      </c>
      <c r="D977" s="63">
        <f>Bil!E12</f>
        <v>30055169</v>
      </c>
      <c r="E977" s="63">
        <v>0</v>
      </c>
      <c r="F977" s="63">
        <v>0</v>
      </c>
      <c r="G977" s="64">
        <f t="shared" ref="G977:G1040" si="32">B977/1000*C977+B977/500*D977</f>
        <v>84797.035000000003</v>
      </c>
      <c r="H977" s="64">
        <f t="shared" si="31"/>
        <v>0</v>
      </c>
      <c r="I977" s="65"/>
    </row>
    <row r="978" spans="1:9" x14ac:dyDescent="0.2">
      <c r="A978" s="57">
        <v>152</v>
      </c>
      <c r="B978" s="58">
        <f>Bil!C13</f>
        <v>2</v>
      </c>
      <c r="C978" s="58">
        <f>Bil!D13</f>
        <v>23828809</v>
      </c>
      <c r="D978" s="58">
        <f>Bil!E13</f>
        <v>27855012</v>
      </c>
      <c r="E978" s="58">
        <v>0</v>
      </c>
      <c r="F978" s="58">
        <v>0</v>
      </c>
      <c r="G978" s="59">
        <f t="shared" si="32"/>
        <v>159077.666</v>
      </c>
      <c r="H978" s="59">
        <f t="shared" si="31"/>
        <v>0</v>
      </c>
      <c r="I978" s="60"/>
    </row>
    <row r="979" spans="1:9" x14ac:dyDescent="0.2">
      <c r="A979" s="57">
        <v>152</v>
      </c>
      <c r="B979" s="58">
        <f>Bil!C14</f>
        <v>3</v>
      </c>
      <c r="C979" s="58">
        <f>Bil!D14</f>
        <v>4337450</v>
      </c>
      <c r="D979" s="58">
        <f>Bil!E14</f>
        <v>4479492</v>
      </c>
      <c r="E979" s="58">
        <v>0</v>
      </c>
      <c r="F979" s="58">
        <v>0</v>
      </c>
      <c r="G979" s="59">
        <f t="shared" si="32"/>
        <v>39889.302000000003</v>
      </c>
      <c r="H979" s="59">
        <f t="shared" si="31"/>
        <v>0</v>
      </c>
      <c r="I979" s="60"/>
    </row>
    <row r="980" spans="1:9" x14ac:dyDescent="0.2">
      <c r="A980" s="57">
        <v>152</v>
      </c>
      <c r="B980" s="58">
        <f>Bil!C15</f>
        <v>4</v>
      </c>
      <c r="C980" s="58">
        <f>Bil!D15</f>
        <v>3732723</v>
      </c>
      <c r="D980" s="58">
        <f>Bil!E15</f>
        <v>3732723</v>
      </c>
      <c r="E980" s="58">
        <v>0</v>
      </c>
      <c r="F980" s="58">
        <v>0</v>
      </c>
      <c r="G980" s="59">
        <f t="shared" si="32"/>
        <v>44792.675999999999</v>
      </c>
      <c r="H980" s="59">
        <f t="shared" si="31"/>
        <v>0</v>
      </c>
      <c r="I980" s="60"/>
    </row>
    <row r="981" spans="1:9" x14ac:dyDescent="0.2">
      <c r="A981" s="57">
        <v>152</v>
      </c>
      <c r="B981" s="58">
        <f>Bil!C16</f>
        <v>5</v>
      </c>
      <c r="C981" s="58">
        <f>Bil!D16</f>
        <v>604727</v>
      </c>
      <c r="D981" s="58">
        <f>Bil!E16</f>
        <v>746769</v>
      </c>
      <c r="E981" s="58">
        <v>0</v>
      </c>
      <c r="F981" s="58">
        <v>0</v>
      </c>
      <c r="G981" s="59">
        <f t="shared" si="32"/>
        <v>10491.325000000001</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19311771</v>
      </c>
      <c r="D983" s="58">
        <f>Bil!E18</f>
        <v>23179252</v>
      </c>
      <c r="E983" s="58">
        <v>0</v>
      </c>
      <c r="F983" s="58">
        <v>0</v>
      </c>
      <c r="G983" s="59">
        <f t="shared" si="32"/>
        <v>459691.92499999999</v>
      </c>
      <c r="H983" s="59">
        <f t="shared" si="31"/>
        <v>0</v>
      </c>
      <c r="I983" s="60"/>
    </row>
    <row r="984" spans="1:9" x14ac:dyDescent="0.2">
      <c r="A984" s="57">
        <v>152</v>
      </c>
      <c r="B984" s="58">
        <f>Bil!C19</f>
        <v>8</v>
      </c>
      <c r="C984" s="58">
        <f>Bil!D19</f>
        <v>10152630</v>
      </c>
      <c r="D984" s="58">
        <f>Bil!E19</f>
        <v>13948876</v>
      </c>
      <c r="E984" s="58">
        <v>0</v>
      </c>
      <c r="F984" s="58">
        <v>0</v>
      </c>
      <c r="G984" s="59">
        <f t="shared" si="32"/>
        <v>304403.05599999998</v>
      </c>
      <c r="H984" s="59">
        <f t="shared" si="31"/>
        <v>0</v>
      </c>
      <c r="I984" s="60"/>
    </row>
    <row r="985" spans="1:9" x14ac:dyDescent="0.2">
      <c r="A985" s="57">
        <v>152</v>
      </c>
      <c r="B985" s="58">
        <f>Bil!C20</f>
        <v>9</v>
      </c>
      <c r="C985" s="58">
        <f>Bil!D20</f>
        <v>16814</v>
      </c>
      <c r="D985" s="58">
        <f>Bil!E20</f>
        <v>16814</v>
      </c>
      <c r="E985" s="58">
        <v>0</v>
      </c>
      <c r="F985" s="58">
        <v>0</v>
      </c>
      <c r="G985" s="59">
        <f t="shared" si="32"/>
        <v>453.97799999999995</v>
      </c>
      <c r="H985" s="59">
        <f t="shared" si="31"/>
        <v>0</v>
      </c>
      <c r="I985" s="60"/>
    </row>
    <row r="986" spans="1:9" x14ac:dyDescent="0.2">
      <c r="A986" s="57">
        <v>152</v>
      </c>
      <c r="B986" s="58">
        <f>Bil!C21</f>
        <v>10</v>
      </c>
      <c r="C986" s="58">
        <f>Bil!D21</f>
        <v>18301931</v>
      </c>
      <c r="D986" s="58">
        <f>Bil!E21</f>
        <v>22773884</v>
      </c>
      <c r="E986" s="58">
        <v>0</v>
      </c>
      <c r="F986" s="58">
        <v>0</v>
      </c>
      <c r="G986" s="59">
        <f t="shared" si="32"/>
        <v>638496.99</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387003</v>
      </c>
      <c r="D988" s="58">
        <f>Bil!E23</f>
        <v>272575</v>
      </c>
      <c r="E988" s="58">
        <v>0</v>
      </c>
      <c r="F988" s="58">
        <v>0</v>
      </c>
      <c r="G988" s="59">
        <f t="shared" si="32"/>
        <v>11185.835999999999</v>
      </c>
      <c r="H988" s="59">
        <f t="shared" si="31"/>
        <v>0</v>
      </c>
      <c r="I988" s="60"/>
    </row>
    <row r="989" spans="1:9" x14ac:dyDescent="0.2">
      <c r="A989" s="57">
        <v>152</v>
      </c>
      <c r="B989" s="58">
        <f>Bil!C24</f>
        <v>13</v>
      </c>
      <c r="C989" s="58">
        <f>Bil!D24</f>
        <v>8553118</v>
      </c>
      <c r="D989" s="58">
        <f>Bil!E24</f>
        <v>9114397</v>
      </c>
      <c r="E989" s="58">
        <v>0</v>
      </c>
      <c r="F989" s="58">
        <v>0</v>
      </c>
      <c r="G989" s="59">
        <f t="shared" si="32"/>
        <v>348164.85599999997</v>
      </c>
      <c r="H989" s="59">
        <f t="shared" si="31"/>
        <v>0</v>
      </c>
      <c r="I989" s="60"/>
    </row>
    <row r="990" spans="1:9" x14ac:dyDescent="0.2">
      <c r="A990" s="57">
        <v>152</v>
      </c>
      <c r="B990" s="58">
        <f>Bil!C25</f>
        <v>14</v>
      </c>
      <c r="C990" s="58">
        <f>Bil!D25</f>
        <v>6908512</v>
      </c>
      <c r="D990" s="58">
        <f>Bil!E25</f>
        <v>7225555</v>
      </c>
      <c r="E990" s="58">
        <v>0</v>
      </c>
      <c r="F990" s="58">
        <v>0</v>
      </c>
      <c r="G990" s="59">
        <f t="shared" si="32"/>
        <v>299034.70799999998</v>
      </c>
      <c r="H990" s="59">
        <f t="shared" si="31"/>
        <v>0</v>
      </c>
      <c r="I990" s="60"/>
    </row>
    <row r="991" spans="1:9" x14ac:dyDescent="0.2">
      <c r="A991" s="57">
        <v>152</v>
      </c>
      <c r="B991" s="58">
        <f>Bil!C26</f>
        <v>15</v>
      </c>
      <c r="C991" s="58">
        <f>Bil!D26</f>
        <v>2754086</v>
      </c>
      <c r="D991" s="58">
        <f>Bil!E26</f>
        <v>3092288</v>
      </c>
      <c r="E991" s="58">
        <v>0</v>
      </c>
      <c r="F991" s="58">
        <v>0</v>
      </c>
      <c r="G991" s="59">
        <f t="shared" si="32"/>
        <v>134079.93</v>
      </c>
      <c r="H991" s="59">
        <f t="shared" si="31"/>
        <v>0</v>
      </c>
      <c r="I991" s="60"/>
    </row>
    <row r="992" spans="1:9" x14ac:dyDescent="0.2">
      <c r="A992" s="57">
        <v>152</v>
      </c>
      <c r="B992" s="58">
        <f>Bil!C27</f>
        <v>16</v>
      </c>
      <c r="C992" s="58">
        <f>Bil!D27</f>
        <v>467682</v>
      </c>
      <c r="D992" s="58">
        <f>Bil!E27</f>
        <v>552441</v>
      </c>
      <c r="E992" s="58">
        <v>0</v>
      </c>
      <c r="F992" s="58">
        <v>0</v>
      </c>
      <c r="G992" s="59">
        <f t="shared" si="32"/>
        <v>25161.024000000001</v>
      </c>
      <c r="H992" s="59">
        <f t="shared" si="31"/>
        <v>0</v>
      </c>
      <c r="I992" s="60"/>
    </row>
    <row r="993" spans="1:9" x14ac:dyDescent="0.2">
      <c r="A993" s="57">
        <v>152</v>
      </c>
      <c r="B993" s="58">
        <f>Bil!C28</f>
        <v>17</v>
      </c>
      <c r="C993" s="58">
        <f>Bil!D28</f>
        <v>1078371</v>
      </c>
      <c r="D993" s="58">
        <f>Bil!E28</f>
        <v>1179294</v>
      </c>
      <c r="E993" s="58">
        <v>0</v>
      </c>
      <c r="F993" s="58">
        <v>0</v>
      </c>
      <c r="G993" s="59">
        <f t="shared" si="32"/>
        <v>58428.303000000007</v>
      </c>
      <c r="H993" s="59">
        <f t="shared" si="31"/>
        <v>0</v>
      </c>
      <c r="I993" s="60"/>
    </row>
    <row r="994" spans="1:9" x14ac:dyDescent="0.2">
      <c r="A994" s="57">
        <v>152</v>
      </c>
      <c r="B994" s="58">
        <f>Bil!C29</f>
        <v>18</v>
      </c>
      <c r="C994" s="58">
        <f>Bil!D29</f>
        <v>24564447</v>
      </c>
      <c r="D994" s="58">
        <f>Bil!E29</f>
        <v>24885607</v>
      </c>
      <c r="E994" s="58">
        <v>0</v>
      </c>
      <c r="F994" s="58">
        <v>0</v>
      </c>
      <c r="G994" s="59">
        <f t="shared" si="32"/>
        <v>1338041.898</v>
      </c>
      <c r="H994" s="59">
        <f t="shared" si="31"/>
        <v>0</v>
      </c>
      <c r="I994" s="60"/>
    </row>
    <row r="995" spans="1:9" x14ac:dyDescent="0.2">
      <c r="A995" s="57">
        <v>152</v>
      </c>
      <c r="B995" s="58">
        <f>Bil!C30</f>
        <v>19</v>
      </c>
      <c r="C995" s="58">
        <f>Bil!D30</f>
        <v>8800</v>
      </c>
      <c r="D995" s="58">
        <f>Bil!E30</f>
        <v>39760</v>
      </c>
      <c r="E995" s="58">
        <v>0</v>
      </c>
      <c r="F995" s="58">
        <v>0</v>
      </c>
      <c r="G995" s="59">
        <f t="shared" si="32"/>
        <v>1678.08</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168719</v>
      </c>
      <c r="D997" s="58">
        <f>Bil!E32</f>
        <v>168719</v>
      </c>
      <c r="E997" s="58">
        <v>0</v>
      </c>
      <c r="F997" s="58">
        <v>0</v>
      </c>
      <c r="G997" s="59">
        <f t="shared" si="32"/>
        <v>10629.297</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22133593</v>
      </c>
      <c r="D999" s="58">
        <f>Bil!E34</f>
        <v>22692554</v>
      </c>
      <c r="E999" s="58">
        <v>0</v>
      </c>
      <c r="F999" s="58">
        <v>0</v>
      </c>
      <c r="G999" s="59">
        <f t="shared" si="32"/>
        <v>1552930.1229999999</v>
      </c>
      <c r="H999" s="59">
        <f t="shared" si="31"/>
        <v>0</v>
      </c>
      <c r="I999" s="60"/>
    </row>
    <row r="1000" spans="1:9" x14ac:dyDescent="0.2">
      <c r="A1000" s="57">
        <v>152</v>
      </c>
      <c r="B1000" s="58">
        <f>Bil!C35</f>
        <v>24</v>
      </c>
      <c r="C1000" s="58">
        <f>Bil!D35</f>
        <v>168272</v>
      </c>
      <c r="D1000" s="58">
        <f>Bil!E35</f>
        <v>60772</v>
      </c>
      <c r="E1000" s="58">
        <v>0</v>
      </c>
      <c r="F1000" s="58">
        <v>0</v>
      </c>
      <c r="G1000" s="59">
        <f t="shared" si="32"/>
        <v>6955.5840000000007</v>
      </c>
      <c r="H1000" s="59">
        <f t="shared" si="31"/>
        <v>0</v>
      </c>
      <c r="I1000" s="60"/>
    </row>
    <row r="1001" spans="1:9" x14ac:dyDescent="0.2">
      <c r="A1001" s="57">
        <v>152</v>
      </c>
      <c r="B1001" s="58">
        <f>Bil!C36</f>
        <v>25</v>
      </c>
      <c r="C1001" s="58">
        <f>Bil!D36</f>
        <v>475999</v>
      </c>
      <c r="D1001" s="58">
        <f>Bil!E36</f>
        <v>368499</v>
      </c>
      <c r="E1001" s="58">
        <v>0</v>
      </c>
      <c r="F1001" s="58">
        <v>0</v>
      </c>
      <c r="G1001" s="59">
        <f t="shared" si="32"/>
        <v>30324.925000000003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307727</v>
      </c>
      <c r="D1005" s="58">
        <f>Bil!E40</f>
        <v>307727</v>
      </c>
      <c r="E1005" s="58">
        <v>0</v>
      </c>
      <c r="F1005" s="58">
        <v>0</v>
      </c>
      <c r="G1005" s="59">
        <f t="shared" si="32"/>
        <v>26772.249000000003</v>
      </c>
      <c r="H1005" s="59">
        <f t="shared" si="31"/>
        <v>0</v>
      </c>
      <c r="I1005" s="60"/>
    </row>
    <row r="1006" spans="1:9" x14ac:dyDescent="0.2">
      <c r="A1006" s="57">
        <v>152</v>
      </c>
      <c r="B1006" s="58">
        <f>Bil!C41</f>
        <v>30</v>
      </c>
      <c r="C1006" s="58">
        <f>Bil!D41</f>
        <v>21813</v>
      </c>
      <c r="D1006" s="58">
        <f>Bil!E41</f>
        <v>21813</v>
      </c>
      <c r="E1006" s="58">
        <v>0</v>
      </c>
      <c r="F1006" s="58">
        <v>0</v>
      </c>
      <c r="G1006" s="59">
        <f t="shared" si="32"/>
        <v>1963.17</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21813</v>
      </c>
      <c r="D1008" s="58">
        <f>Bil!E43</f>
        <v>21813</v>
      </c>
      <c r="E1008" s="58">
        <v>0</v>
      </c>
      <c r="F1008" s="58">
        <v>0</v>
      </c>
      <c r="G1008" s="59">
        <f t="shared" si="32"/>
        <v>2094.0479999999998</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2060544</v>
      </c>
      <c r="D1016" s="58">
        <f>Bil!E51</f>
        <v>1922236</v>
      </c>
      <c r="E1016" s="58">
        <v>0</v>
      </c>
      <c r="F1016" s="58">
        <v>0</v>
      </c>
      <c r="G1016" s="59">
        <f t="shared" si="32"/>
        <v>236200.64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2149904</v>
      </c>
      <c r="D1018" s="58">
        <f>Bil!E53</f>
        <v>2466210</v>
      </c>
      <c r="E1018" s="58">
        <v>0</v>
      </c>
      <c r="F1018" s="58">
        <v>0</v>
      </c>
      <c r="G1018" s="59">
        <f t="shared" si="32"/>
        <v>297457.60800000001</v>
      </c>
      <c r="H1018" s="59">
        <f t="shared" si="31"/>
        <v>0</v>
      </c>
      <c r="I1018" s="60"/>
    </row>
    <row r="1019" spans="1:9" x14ac:dyDescent="0.2">
      <c r="A1019" s="57">
        <v>152</v>
      </c>
      <c r="B1019" s="58">
        <f>Bil!C54</f>
        <v>43</v>
      </c>
      <c r="C1019" s="58">
        <f>Bil!D54</f>
        <v>269975</v>
      </c>
      <c r="D1019" s="58">
        <f>Bil!E54</f>
        <v>269975</v>
      </c>
      <c r="E1019" s="58">
        <v>0</v>
      </c>
      <c r="F1019" s="58">
        <v>0</v>
      </c>
      <c r="G1019" s="59">
        <f t="shared" si="32"/>
        <v>34826.774999999994</v>
      </c>
      <c r="H1019" s="59">
        <f t="shared" si="31"/>
        <v>0</v>
      </c>
      <c r="I1019" s="60"/>
    </row>
    <row r="1020" spans="1:9" x14ac:dyDescent="0.2">
      <c r="A1020" s="57">
        <v>152</v>
      </c>
      <c r="B1020" s="58">
        <f>Bil!C55</f>
        <v>44</v>
      </c>
      <c r="C1020" s="58">
        <f>Bil!D55</f>
        <v>939400</v>
      </c>
      <c r="D1020" s="58">
        <f>Bil!E55</f>
        <v>939400</v>
      </c>
      <c r="E1020" s="58">
        <v>0</v>
      </c>
      <c r="F1020" s="58">
        <v>0</v>
      </c>
      <c r="G1020" s="59">
        <f t="shared" si="32"/>
        <v>124000.79999999999</v>
      </c>
      <c r="H1020" s="59">
        <f t="shared" si="31"/>
        <v>0</v>
      </c>
      <c r="I1020" s="60"/>
    </row>
    <row r="1021" spans="1:9" x14ac:dyDescent="0.2">
      <c r="A1021" s="57">
        <v>152</v>
      </c>
      <c r="B1021" s="58">
        <f>Bil!C56</f>
        <v>45</v>
      </c>
      <c r="C1021" s="58">
        <f>Bil!D56</f>
        <v>1298735</v>
      </c>
      <c r="D1021" s="58">
        <f>Bil!E56</f>
        <v>1753349</v>
      </c>
      <c r="E1021" s="58">
        <v>0</v>
      </c>
      <c r="F1021" s="58">
        <v>0</v>
      </c>
      <c r="G1021" s="59">
        <f t="shared" si="32"/>
        <v>216244.48499999999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920461</v>
      </c>
      <c r="D1025" s="58">
        <f>Bil!E60</f>
        <v>938811</v>
      </c>
      <c r="E1025" s="58">
        <v>0</v>
      </c>
      <c r="F1025" s="58">
        <v>0</v>
      </c>
      <c r="G1025" s="59">
        <f t="shared" si="32"/>
        <v>137106.06700000001</v>
      </c>
      <c r="H1025" s="59">
        <f t="shared" si="31"/>
        <v>0</v>
      </c>
      <c r="I1025" s="60"/>
    </row>
    <row r="1026" spans="1:9" x14ac:dyDescent="0.2">
      <c r="A1026" s="57">
        <v>152</v>
      </c>
      <c r="B1026" s="58">
        <f>Bil!C61</f>
        <v>50</v>
      </c>
      <c r="C1026" s="58">
        <f>Bil!D61</f>
        <v>920461</v>
      </c>
      <c r="D1026" s="58">
        <f>Bil!E61</f>
        <v>938811</v>
      </c>
      <c r="E1026" s="58">
        <v>0</v>
      </c>
      <c r="F1026" s="58">
        <v>0</v>
      </c>
      <c r="G1026" s="59">
        <f t="shared" si="32"/>
        <v>139904.15000000002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179588</v>
      </c>
      <c r="D1034" s="58">
        <f>Bil!E69</f>
        <v>196268</v>
      </c>
      <c r="E1034" s="58">
        <v>0</v>
      </c>
      <c r="F1034" s="58">
        <v>0</v>
      </c>
      <c r="G1034" s="59">
        <f t="shared" si="32"/>
        <v>33183.192000000003</v>
      </c>
      <c r="H1034" s="59">
        <f t="shared" si="33"/>
        <v>0</v>
      </c>
      <c r="I1034" s="60"/>
    </row>
    <row r="1035" spans="1:9" x14ac:dyDescent="0.2">
      <c r="A1035" s="57">
        <v>152</v>
      </c>
      <c r="B1035" s="58">
        <f>Bil!C70</f>
        <v>59</v>
      </c>
      <c r="C1035" s="58">
        <f>Bil!D70</f>
        <v>179588</v>
      </c>
      <c r="D1035" s="58">
        <f>Bil!E70</f>
        <v>196268</v>
      </c>
      <c r="E1035" s="58">
        <v>0</v>
      </c>
      <c r="F1035" s="58">
        <v>0</v>
      </c>
      <c r="G1035" s="59">
        <f t="shared" si="32"/>
        <v>33755.315999999999</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857888</v>
      </c>
      <c r="D1039" s="58">
        <f>Bil!E74</f>
        <v>2200157</v>
      </c>
      <c r="E1039" s="58">
        <v>0</v>
      </c>
      <c r="F1039" s="58">
        <v>0</v>
      </c>
      <c r="G1039" s="59">
        <f t="shared" si="32"/>
        <v>331266.72600000002</v>
      </c>
      <c r="H1039" s="59">
        <f t="shared" si="33"/>
        <v>0</v>
      </c>
      <c r="I1039" s="60"/>
    </row>
    <row r="1040" spans="1:9" x14ac:dyDescent="0.2">
      <c r="A1040" s="57">
        <v>152</v>
      </c>
      <c r="B1040" s="58">
        <f>Bil!C75</f>
        <v>64</v>
      </c>
      <c r="C1040" s="58">
        <f>Bil!D75</f>
        <v>95186</v>
      </c>
      <c r="D1040" s="58">
        <f>Bil!E75</f>
        <v>216153</v>
      </c>
      <c r="E1040" s="58">
        <v>0</v>
      </c>
      <c r="F1040" s="58">
        <v>0</v>
      </c>
      <c r="G1040" s="59">
        <f t="shared" si="32"/>
        <v>33759.487999999998</v>
      </c>
      <c r="H1040" s="59">
        <f t="shared" si="33"/>
        <v>0</v>
      </c>
      <c r="I1040" s="60"/>
    </row>
    <row r="1041" spans="1:9" x14ac:dyDescent="0.2">
      <c r="A1041" s="57">
        <v>152</v>
      </c>
      <c r="B1041" s="58">
        <f>Bil!C76</f>
        <v>65</v>
      </c>
      <c r="C1041" s="58">
        <f>Bil!D76</f>
        <v>94821</v>
      </c>
      <c r="D1041" s="58">
        <f>Bil!E76</f>
        <v>214751</v>
      </c>
      <c r="E1041" s="58">
        <v>0</v>
      </c>
      <c r="F1041" s="58">
        <v>0</v>
      </c>
      <c r="G1041" s="59">
        <f t="shared" ref="G1041:G1104" si="34">B1041/1000*C1041+B1041/500*D1041</f>
        <v>34080.995000000003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94821</v>
      </c>
      <c r="D1043" s="58">
        <f>Bil!E78</f>
        <v>214751</v>
      </c>
      <c r="E1043" s="58">
        <v>0</v>
      </c>
      <c r="F1043" s="58">
        <v>0</v>
      </c>
      <c r="G1043" s="59">
        <f t="shared" si="34"/>
        <v>35129.641000000003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365</v>
      </c>
      <c r="D1047" s="58">
        <f>Bil!E82</f>
        <v>1402</v>
      </c>
      <c r="E1047" s="58">
        <v>0</v>
      </c>
      <c r="F1047" s="58">
        <v>0</v>
      </c>
      <c r="G1047" s="59">
        <f t="shared" si="34"/>
        <v>224.99899999999997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229140</v>
      </c>
      <c r="D1049" s="58">
        <f>Bil!E84</f>
        <v>212620</v>
      </c>
      <c r="E1049" s="58">
        <v>0</v>
      </c>
      <c r="F1049" s="58">
        <v>0</v>
      </c>
      <c r="G1049" s="59">
        <f t="shared" si="34"/>
        <v>47769.739999999991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178376</v>
      </c>
      <c r="D1054" s="58">
        <f>Bil!E89</f>
        <v>178376</v>
      </c>
      <c r="E1054" s="58">
        <v>0</v>
      </c>
      <c r="F1054" s="58">
        <v>0</v>
      </c>
      <c r="G1054" s="59">
        <f t="shared" si="34"/>
        <v>41739.983999999997</v>
      </c>
      <c r="H1054" s="59">
        <f t="shared" si="33"/>
        <v>0</v>
      </c>
      <c r="I1054" s="60"/>
    </row>
    <row r="1055" spans="1:9" x14ac:dyDescent="0.2">
      <c r="A1055" s="57">
        <v>152</v>
      </c>
      <c r="B1055" s="58">
        <f>Bil!C90</f>
        <v>79</v>
      </c>
      <c r="C1055" s="58">
        <f>Bil!D90</f>
        <v>19919</v>
      </c>
      <c r="D1055" s="58">
        <f>Bil!E90</f>
        <v>1046</v>
      </c>
      <c r="E1055" s="58">
        <v>0</v>
      </c>
      <c r="F1055" s="58">
        <v>0</v>
      </c>
      <c r="G1055" s="59">
        <f t="shared" si="34"/>
        <v>1738.8690000000001</v>
      </c>
      <c r="H1055" s="59">
        <f t="shared" si="33"/>
        <v>0</v>
      </c>
      <c r="I1055" s="60"/>
    </row>
    <row r="1056" spans="1:9" x14ac:dyDescent="0.2">
      <c r="A1056" s="57">
        <v>152</v>
      </c>
      <c r="B1056" s="58">
        <f>Bil!C91</f>
        <v>80</v>
      </c>
      <c r="C1056" s="58">
        <f>Bil!D91</f>
        <v>30845</v>
      </c>
      <c r="D1056" s="58">
        <f>Bil!E91</f>
        <v>33198</v>
      </c>
      <c r="E1056" s="58">
        <v>0</v>
      </c>
      <c r="F1056" s="58">
        <v>0</v>
      </c>
      <c r="G1056" s="59">
        <f t="shared" si="34"/>
        <v>7779.2800000000007</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533562</v>
      </c>
      <c r="D1116" s="58">
        <f>Bil!E151</f>
        <v>1771384</v>
      </c>
      <c r="E1116" s="58">
        <v>0</v>
      </c>
      <c r="F1116" s="58">
        <v>0</v>
      </c>
      <c r="G1116" s="59">
        <f t="shared" si="36"/>
        <v>570686.20000000007</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7900</v>
      </c>
      <c r="D1127" s="58">
        <f>Bil!E162</f>
        <v>7000</v>
      </c>
      <c r="E1127" s="58">
        <v>0</v>
      </c>
      <c r="F1127" s="58">
        <v>0</v>
      </c>
      <c r="G1127" s="59">
        <f t="shared" si="36"/>
        <v>3306.8999999999996</v>
      </c>
      <c r="H1127" s="59">
        <f t="shared" si="35"/>
        <v>0</v>
      </c>
      <c r="I1127" s="60"/>
    </row>
    <row r="1128" spans="1:9" x14ac:dyDescent="0.2">
      <c r="A1128" s="57">
        <v>152</v>
      </c>
      <c r="B1128" s="58">
        <f>Bil!C163</f>
        <v>152</v>
      </c>
      <c r="C1128" s="58">
        <f>Bil!D163</f>
        <v>379190</v>
      </c>
      <c r="D1128" s="58">
        <f>Bil!E163</f>
        <v>754362</v>
      </c>
      <c r="E1128" s="58">
        <v>0</v>
      </c>
      <c r="F1128" s="58">
        <v>0</v>
      </c>
      <c r="G1128" s="59">
        <f t="shared" si="36"/>
        <v>286962.92799999996</v>
      </c>
      <c r="H1128" s="59">
        <f t="shared" si="35"/>
        <v>0</v>
      </c>
      <c r="I1128" s="60"/>
    </row>
    <row r="1129" spans="1:9" x14ac:dyDescent="0.2">
      <c r="A1129" s="57">
        <v>152</v>
      </c>
      <c r="B1129" s="58">
        <f>Bil!C164</f>
        <v>153</v>
      </c>
      <c r="C1129" s="58">
        <f>Bil!D164</f>
        <v>146472</v>
      </c>
      <c r="D1129" s="58">
        <f>Bil!E164</f>
        <v>148178</v>
      </c>
      <c r="E1129" s="58">
        <v>0</v>
      </c>
      <c r="F1129" s="58">
        <v>0</v>
      </c>
      <c r="G1129" s="59">
        <f t="shared" si="36"/>
        <v>67752.684000000008</v>
      </c>
      <c r="H1129" s="59">
        <f t="shared" si="35"/>
        <v>0</v>
      </c>
      <c r="I1129" s="60"/>
    </row>
    <row r="1130" spans="1:9" x14ac:dyDescent="0.2">
      <c r="A1130" s="57">
        <v>152</v>
      </c>
      <c r="B1130" s="58">
        <f>Bil!C165</f>
        <v>154</v>
      </c>
      <c r="C1130" s="58">
        <f>Bil!D165</f>
        <v>0</v>
      </c>
      <c r="D1130" s="58">
        <f>Bil!E165</f>
        <v>861844</v>
      </c>
      <c r="E1130" s="58">
        <v>0</v>
      </c>
      <c r="F1130" s="58">
        <v>0</v>
      </c>
      <c r="G1130" s="59">
        <f t="shared" si="36"/>
        <v>265447.95199999999</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24686697</v>
      </c>
      <c r="D1138" s="58">
        <f>Bil!E173</f>
        <v>30055169</v>
      </c>
      <c r="E1138" s="58">
        <v>0</v>
      </c>
      <c r="F1138" s="58">
        <v>0</v>
      </c>
      <c r="G1138" s="59">
        <f t="shared" si="36"/>
        <v>13737119.670000002</v>
      </c>
      <c r="H1138" s="59">
        <f t="shared" si="35"/>
        <v>0</v>
      </c>
      <c r="I1138" s="60"/>
    </row>
    <row r="1139" spans="1:9" x14ac:dyDescent="0.2">
      <c r="A1139" s="57">
        <v>152</v>
      </c>
      <c r="B1139" s="58">
        <f>Bil!C174</f>
        <v>163</v>
      </c>
      <c r="C1139" s="58">
        <f>Bil!D174</f>
        <v>30115366</v>
      </c>
      <c r="D1139" s="58">
        <f>Bil!E174</f>
        <v>29782340</v>
      </c>
      <c r="E1139" s="58">
        <v>0</v>
      </c>
      <c r="F1139" s="58">
        <v>0</v>
      </c>
      <c r="G1139" s="59">
        <f t="shared" si="36"/>
        <v>14617847.498</v>
      </c>
      <c r="H1139" s="59">
        <f t="shared" si="35"/>
        <v>0</v>
      </c>
      <c r="I1139" s="60"/>
    </row>
    <row r="1140" spans="1:9" x14ac:dyDescent="0.2">
      <c r="A1140" s="57">
        <v>152</v>
      </c>
      <c r="B1140" s="58">
        <f>Bil!C175</f>
        <v>164</v>
      </c>
      <c r="C1140" s="58">
        <f>Bil!D175</f>
        <v>29366309</v>
      </c>
      <c r="D1140" s="58">
        <f>Bil!E175</f>
        <v>29128660</v>
      </c>
      <c r="E1140" s="58">
        <v>0</v>
      </c>
      <c r="F1140" s="58">
        <v>0</v>
      </c>
      <c r="G1140" s="59">
        <f t="shared" si="36"/>
        <v>14370275.155999999</v>
      </c>
      <c r="H1140" s="59">
        <f t="shared" si="35"/>
        <v>0</v>
      </c>
      <c r="I1140" s="60"/>
    </row>
    <row r="1141" spans="1:9" x14ac:dyDescent="0.2">
      <c r="A1141" s="57">
        <v>152</v>
      </c>
      <c r="B1141" s="58">
        <f>Bil!C176</f>
        <v>165</v>
      </c>
      <c r="C1141" s="58">
        <f>Bil!D176</f>
        <v>1752392</v>
      </c>
      <c r="D1141" s="58">
        <f>Bil!E176</f>
        <v>1880358</v>
      </c>
      <c r="E1141" s="58">
        <v>0</v>
      </c>
      <c r="F1141" s="58">
        <v>0</v>
      </c>
      <c r="G1141" s="59">
        <f t="shared" si="36"/>
        <v>909662.82000000007</v>
      </c>
      <c r="H1141" s="59">
        <f t="shared" si="35"/>
        <v>0</v>
      </c>
      <c r="I1141" s="60"/>
    </row>
    <row r="1142" spans="1:9" x14ac:dyDescent="0.2">
      <c r="A1142" s="57">
        <v>152</v>
      </c>
      <c r="B1142" s="58">
        <f>Bil!C177</f>
        <v>166</v>
      </c>
      <c r="C1142" s="58">
        <f>Bil!D177</f>
        <v>10748178</v>
      </c>
      <c r="D1142" s="58">
        <f>Bil!E177</f>
        <v>10392558</v>
      </c>
      <c r="E1142" s="58">
        <v>0</v>
      </c>
      <c r="F1142" s="58">
        <v>0</v>
      </c>
      <c r="G1142" s="59">
        <f t="shared" si="36"/>
        <v>5234526.8040000005</v>
      </c>
      <c r="H1142" s="59">
        <f t="shared" si="35"/>
        <v>0</v>
      </c>
      <c r="I1142" s="60"/>
    </row>
    <row r="1143" spans="1:9" x14ac:dyDescent="0.2">
      <c r="A1143" s="57">
        <v>152</v>
      </c>
      <c r="B1143" s="58">
        <f>Bil!C178</f>
        <v>167</v>
      </c>
      <c r="C1143" s="58">
        <f>Bil!D178</f>
        <v>169574</v>
      </c>
      <c r="D1143" s="58">
        <f>Bil!E178</f>
        <v>159917</v>
      </c>
      <c r="E1143" s="58">
        <v>0</v>
      </c>
      <c r="F1143" s="58">
        <v>0</v>
      </c>
      <c r="G1143" s="59">
        <f t="shared" si="36"/>
        <v>81731.135999999999</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2964</v>
      </c>
      <c r="D1145" s="58">
        <f>Bil!E180</f>
        <v>15079</v>
      </c>
      <c r="E1145" s="58">
        <v>0</v>
      </c>
      <c r="F1145" s="58">
        <v>0</v>
      </c>
      <c r="G1145" s="59">
        <f t="shared" si="36"/>
        <v>5597.6180000000004</v>
      </c>
      <c r="H1145" s="59">
        <f t="shared" si="35"/>
        <v>0</v>
      </c>
      <c r="I1145" s="60"/>
    </row>
    <row r="1146" spans="1:9" x14ac:dyDescent="0.2">
      <c r="A1146" s="57">
        <v>152</v>
      </c>
      <c r="B1146" s="58">
        <f>Bil!C181</f>
        <v>170</v>
      </c>
      <c r="C1146" s="58">
        <f>Bil!D181</f>
        <v>166610</v>
      </c>
      <c r="D1146" s="58">
        <f>Bil!E181</f>
        <v>144838</v>
      </c>
      <c r="E1146" s="58">
        <v>0</v>
      </c>
      <c r="F1146" s="58">
        <v>0</v>
      </c>
      <c r="G1146" s="59">
        <f t="shared" si="36"/>
        <v>77568.62000000001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16696165</v>
      </c>
      <c r="D1150" s="58">
        <f>Bil!E185</f>
        <v>16695827</v>
      </c>
      <c r="E1150" s="58">
        <v>0</v>
      </c>
      <c r="F1150" s="58">
        <v>0</v>
      </c>
      <c r="G1150" s="59">
        <f t="shared" si="36"/>
        <v>8715280.5059999991</v>
      </c>
      <c r="H1150" s="59">
        <f t="shared" si="35"/>
        <v>0</v>
      </c>
      <c r="I1150" s="60"/>
    </row>
    <row r="1151" spans="1:9" x14ac:dyDescent="0.2">
      <c r="A1151" s="57">
        <v>152</v>
      </c>
      <c r="B1151" s="58">
        <f>Bil!C186</f>
        <v>175</v>
      </c>
      <c r="C1151" s="58">
        <f>Bil!D186</f>
        <v>749057</v>
      </c>
      <c r="D1151" s="58">
        <f>Bil!E186</f>
        <v>653680</v>
      </c>
      <c r="E1151" s="58">
        <v>0</v>
      </c>
      <c r="F1151" s="58">
        <v>0</v>
      </c>
      <c r="G1151" s="59">
        <f t="shared" si="36"/>
        <v>359872.97499999998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-5428669</v>
      </c>
      <c r="D1199" s="58">
        <f>Bil!E234</f>
        <v>272829</v>
      </c>
      <c r="E1199" s="58">
        <v>0</v>
      </c>
      <c r="F1199" s="58">
        <v>0</v>
      </c>
      <c r="G1199" s="59">
        <f t="shared" si="38"/>
        <v>-1088911.453</v>
      </c>
      <c r="H1199" s="59">
        <f t="shared" si="37"/>
        <v>0</v>
      </c>
      <c r="I1199" s="60"/>
    </row>
    <row r="1200" spans="1:9" x14ac:dyDescent="0.2">
      <c r="A1200" s="57">
        <v>152</v>
      </c>
      <c r="B1200" s="58">
        <f>Bil!C235</f>
        <v>224</v>
      </c>
      <c r="C1200" s="58">
        <f>Bil!D235</f>
        <v>-846743</v>
      </c>
      <c r="D1200" s="58">
        <f>Bil!E235</f>
        <v>4523375</v>
      </c>
      <c r="E1200" s="58">
        <v>0</v>
      </c>
      <c r="F1200" s="58">
        <v>0</v>
      </c>
      <c r="G1200" s="59">
        <f t="shared" si="38"/>
        <v>1836801.568</v>
      </c>
      <c r="H1200" s="59">
        <f t="shared" si="37"/>
        <v>0</v>
      </c>
      <c r="I1200" s="60"/>
    </row>
    <row r="1201" spans="1:9" x14ac:dyDescent="0.2">
      <c r="A1201" s="57">
        <v>152</v>
      </c>
      <c r="B1201" s="58">
        <f>Bil!C236</f>
        <v>225</v>
      </c>
      <c r="C1201" s="58">
        <f>Bil!D236</f>
        <v>8326265</v>
      </c>
      <c r="D1201" s="58">
        <f>Bil!E236</f>
        <v>19040115</v>
      </c>
      <c r="E1201" s="58">
        <v>0</v>
      </c>
      <c r="F1201" s="58">
        <v>0</v>
      </c>
      <c r="G1201" s="59">
        <f t="shared" si="38"/>
        <v>10441461.375</v>
      </c>
      <c r="H1201" s="59">
        <f t="shared" si="37"/>
        <v>0</v>
      </c>
      <c r="I1201" s="60"/>
    </row>
    <row r="1202" spans="1:9" x14ac:dyDescent="0.2">
      <c r="A1202" s="57">
        <v>152</v>
      </c>
      <c r="B1202" s="58">
        <f>Bil!C237</f>
        <v>226</v>
      </c>
      <c r="C1202" s="58">
        <f>Bil!D237</f>
        <v>8196209</v>
      </c>
      <c r="D1202" s="58">
        <f>Bil!E237</f>
        <v>18478735</v>
      </c>
      <c r="E1202" s="58">
        <v>0</v>
      </c>
      <c r="F1202" s="58">
        <v>0</v>
      </c>
      <c r="G1202" s="59">
        <f t="shared" si="38"/>
        <v>10204731.454</v>
      </c>
      <c r="H1202" s="59">
        <f t="shared" si="37"/>
        <v>0</v>
      </c>
      <c r="I1202" s="60"/>
    </row>
    <row r="1203" spans="1:9" x14ac:dyDescent="0.2">
      <c r="A1203" s="57">
        <v>152</v>
      </c>
      <c r="B1203" s="58">
        <f>Bil!C238</f>
        <v>227</v>
      </c>
      <c r="C1203" s="58">
        <f>Bil!D238</f>
        <v>130056</v>
      </c>
      <c r="D1203" s="58">
        <f>Bil!E238</f>
        <v>561380</v>
      </c>
      <c r="E1203" s="58">
        <v>0</v>
      </c>
      <c r="F1203" s="58">
        <v>0</v>
      </c>
      <c r="G1203" s="59">
        <f t="shared" si="38"/>
        <v>284389.23200000002</v>
      </c>
      <c r="H1203" s="59">
        <f t="shared" si="37"/>
        <v>0</v>
      </c>
      <c r="I1203" s="60"/>
    </row>
    <row r="1204" spans="1:9" x14ac:dyDescent="0.2">
      <c r="A1204" s="57">
        <v>152</v>
      </c>
      <c r="B1204" s="58">
        <f>Bil!C239</f>
        <v>228</v>
      </c>
      <c r="C1204" s="58">
        <f>Bil!D239</f>
        <v>9173008</v>
      </c>
      <c r="D1204" s="58">
        <f>Bil!E239</f>
        <v>14516740</v>
      </c>
      <c r="E1204" s="58">
        <v>0</v>
      </c>
      <c r="F1204" s="58">
        <v>0</v>
      </c>
      <c r="G1204" s="59">
        <f t="shared" si="38"/>
        <v>8711079.2640000004</v>
      </c>
      <c r="H1204" s="59">
        <f t="shared" si="37"/>
        <v>0</v>
      </c>
      <c r="I1204" s="60"/>
    </row>
    <row r="1205" spans="1:9" x14ac:dyDescent="0.2">
      <c r="A1205" s="57">
        <v>152</v>
      </c>
      <c r="B1205" s="58">
        <f>Bil!C240</f>
        <v>229</v>
      </c>
      <c r="C1205" s="58">
        <f>Bil!D240</f>
        <v>9173008</v>
      </c>
      <c r="D1205" s="58">
        <f>Bil!E240</f>
        <v>14516740</v>
      </c>
      <c r="E1205" s="58">
        <v>0</v>
      </c>
      <c r="F1205" s="58">
        <v>0</v>
      </c>
      <c r="G1205" s="59">
        <f t="shared" si="38"/>
        <v>8749285.7520000003</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6549008</v>
      </c>
      <c r="D1208" s="58">
        <f>Bil!E243</f>
        <v>0</v>
      </c>
      <c r="E1208" s="58">
        <v>0</v>
      </c>
      <c r="F1208" s="58">
        <v>0</v>
      </c>
      <c r="G1208" s="59">
        <f t="shared" si="38"/>
        <v>1519369.8560000001</v>
      </c>
      <c r="H1208" s="59">
        <f t="shared" si="37"/>
        <v>0</v>
      </c>
      <c r="I1208" s="60"/>
    </row>
    <row r="1209" spans="1:9" x14ac:dyDescent="0.2">
      <c r="A1209" s="57">
        <v>152</v>
      </c>
      <c r="B1209" s="58">
        <f>Bil!C244</f>
        <v>233</v>
      </c>
      <c r="C1209" s="58">
        <f>Bil!D244</f>
        <v>6549008</v>
      </c>
      <c r="D1209" s="58">
        <f>Bil!E244</f>
        <v>0</v>
      </c>
      <c r="E1209" s="58">
        <v>0</v>
      </c>
      <c r="F1209" s="58">
        <v>0</v>
      </c>
      <c r="G1209" s="59">
        <f t="shared" si="38"/>
        <v>1525918.8640000001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11130934</v>
      </c>
      <c r="D1212" s="58">
        <f>Bil!E247</f>
        <v>4250546</v>
      </c>
      <c r="E1212" s="58">
        <v>0</v>
      </c>
      <c r="F1212" s="58">
        <v>0</v>
      </c>
      <c r="G1212" s="59">
        <f t="shared" si="38"/>
        <v>4633158.1359999999</v>
      </c>
      <c r="H1212" s="59">
        <f t="shared" si="37"/>
        <v>0</v>
      </c>
      <c r="I1212" s="60"/>
    </row>
    <row r="1213" spans="1:9" x14ac:dyDescent="0.2">
      <c r="A1213" s="57">
        <v>152</v>
      </c>
      <c r="B1213" s="58">
        <f>Bil!C248</f>
        <v>237</v>
      </c>
      <c r="C1213" s="58">
        <f>Bil!D248</f>
        <v>0</v>
      </c>
      <c r="D1213" s="58">
        <f>Bil!E248</f>
        <v>763261</v>
      </c>
      <c r="E1213" s="58">
        <v>0</v>
      </c>
      <c r="F1213" s="58">
        <v>0</v>
      </c>
      <c r="G1213" s="59">
        <f t="shared" si="38"/>
        <v>361785.71399999998</v>
      </c>
      <c r="H1213" s="59">
        <f t="shared" si="37"/>
        <v>0</v>
      </c>
      <c r="I1213" s="60"/>
    </row>
    <row r="1214" spans="1:9" x14ac:dyDescent="0.2">
      <c r="A1214" s="57">
        <v>152</v>
      </c>
      <c r="B1214" s="58">
        <f>Bil!C249</f>
        <v>238</v>
      </c>
      <c r="C1214" s="58">
        <f>Bil!D249</f>
        <v>11130934</v>
      </c>
      <c r="D1214" s="58">
        <f>Bil!E249</f>
        <v>3487285</v>
      </c>
      <c r="E1214" s="58">
        <v>0</v>
      </c>
      <c r="F1214" s="58">
        <v>0</v>
      </c>
      <c r="G1214" s="59">
        <f t="shared" si="38"/>
        <v>4309109.9519999996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296283</v>
      </c>
      <c r="D1224" s="58">
        <f>Bil!E260</f>
        <v>1263395</v>
      </c>
      <c r="E1224" s="58">
        <v>0</v>
      </c>
      <c r="F1224" s="58">
        <v>0</v>
      </c>
      <c r="G1224" s="59">
        <f t="shared" si="38"/>
        <v>700122.10400000005</v>
      </c>
      <c r="H1224" s="59">
        <f t="shared" si="39"/>
        <v>0</v>
      </c>
      <c r="I1224" s="60"/>
    </row>
    <row r="1225" spans="1:9" x14ac:dyDescent="0.2">
      <c r="A1225" s="57">
        <v>152</v>
      </c>
      <c r="B1225" s="58">
        <f>Bil!C261</f>
        <v>249</v>
      </c>
      <c r="C1225" s="58">
        <f>Bil!D261</f>
        <v>237279</v>
      </c>
      <c r="D1225" s="58">
        <f>Bil!E261</f>
        <v>507989</v>
      </c>
      <c r="E1225" s="58">
        <v>0</v>
      </c>
      <c r="F1225" s="58">
        <v>0</v>
      </c>
      <c r="G1225" s="59">
        <f t="shared" si="38"/>
        <v>312060.99300000002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21163897</v>
      </c>
      <c r="D1251" s="58">
        <f>Bil!E287</f>
        <v>25599280</v>
      </c>
      <c r="E1251" s="58">
        <v>0</v>
      </c>
      <c r="F1251" s="58">
        <v>0</v>
      </c>
      <c r="G1251" s="59">
        <f t="shared" si="40"/>
        <v>19899675.675000004</v>
      </c>
      <c r="H1251" s="59">
        <f t="shared" si="39"/>
        <v>0</v>
      </c>
      <c r="I1251" s="60"/>
    </row>
    <row r="1252" spans="1:9" x14ac:dyDescent="0.2">
      <c r="A1252" s="57">
        <v>152</v>
      </c>
      <c r="B1252" s="58">
        <f>Bil!C288</f>
        <v>276</v>
      </c>
      <c r="C1252" s="58">
        <f>Bil!D288</f>
        <v>8202412</v>
      </c>
      <c r="D1252" s="58">
        <f>Bil!E288</f>
        <v>3529380</v>
      </c>
      <c r="E1252" s="58">
        <v>0</v>
      </c>
      <c r="F1252" s="58">
        <v>0</v>
      </c>
      <c r="G1252" s="59">
        <f t="shared" si="40"/>
        <v>4212083.472000001</v>
      </c>
      <c r="H1252" s="59">
        <f t="shared" si="39"/>
        <v>0</v>
      </c>
      <c r="I1252" s="60"/>
    </row>
    <row r="1253" spans="1:9" x14ac:dyDescent="0.2">
      <c r="A1253" s="57">
        <v>152</v>
      </c>
      <c r="B1253" s="58">
        <f>Bil!C289</f>
        <v>277</v>
      </c>
      <c r="C1253" s="58">
        <f>Bil!D289</f>
        <v>378957</v>
      </c>
      <c r="D1253" s="58">
        <f>Bil!E289</f>
        <v>530399</v>
      </c>
      <c r="E1253" s="58">
        <v>0</v>
      </c>
      <c r="F1253" s="58">
        <v>0</v>
      </c>
      <c r="G1253" s="59">
        <f t="shared" si="40"/>
        <v>398812.13500000001</v>
      </c>
      <c r="H1253" s="59">
        <f t="shared" si="39"/>
        <v>0</v>
      </c>
      <c r="I1253" s="60"/>
    </row>
    <row r="1254" spans="1:9" x14ac:dyDescent="0.2">
      <c r="A1254" s="57">
        <v>152</v>
      </c>
      <c r="B1254" s="58">
        <f>Bil!C290</f>
        <v>278</v>
      </c>
      <c r="C1254" s="58">
        <f>Bil!D290</f>
        <v>370100</v>
      </c>
      <c r="D1254" s="58">
        <f>Bil!E290</f>
        <v>123281</v>
      </c>
      <c r="E1254" s="58">
        <v>0</v>
      </c>
      <c r="F1254" s="58">
        <v>0</v>
      </c>
      <c r="G1254" s="59">
        <f t="shared" si="40"/>
        <v>171432.03600000002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16695827</v>
      </c>
      <c r="D1259" s="58">
        <f>Bil!E295</f>
        <v>16295827</v>
      </c>
      <c r="E1259" s="58">
        <v>0</v>
      </c>
      <c r="F1259" s="58">
        <v>0</v>
      </c>
      <c r="G1259" s="59">
        <f t="shared" si="40"/>
        <v>13948357.122999998</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39052945</v>
      </c>
      <c r="D1371" s="58">
        <f>RasF!E96</f>
        <v>40951718</v>
      </c>
      <c r="E1371" s="58">
        <v>0</v>
      </c>
      <c r="F1371" s="58">
        <v>0</v>
      </c>
      <c r="G1371" s="59">
        <f t="shared" si="44"/>
        <v>10281292.385000002</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39052945</v>
      </c>
      <c r="D1381" s="58">
        <f>RasF!E106</f>
        <v>40951718</v>
      </c>
      <c r="E1381" s="58">
        <v>0</v>
      </c>
      <c r="F1381" s="58">
        <v>0</v>
      </c>
      <c r="G1381" s="59">
        <f t="shared" si="44"/>
        <v>11490856.195</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39052945</v>
      </c>
      <c r="D1383" s="58">
        <f>RasF!E108</f>
        <v>40951718</v>
      </c>
      <c r="E1383" s="58">
        <v>0</v>
      </c>
      <c r="F1383" s="58">
        <v>0</v>
      </c>
      <c r="G1383" s="59">
        <f t="shared" si="44"/>
        <v>11732768.957</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39052945</v>
      </c>
      <c r="D1423" s="67">
        <f>RasF!E148</f>
        <v>40951718</v>
      </c>
      <c r="E1423" s="67">
        <v>0</v>
      </c>
      <c r="F1423" s="67">
        <v>0</v>
      </c>
      <c r="G1423" s="68">
        <f t="shared" si="44"/>
        <v>16571024.197000001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30115366</v>
      </c>
      <c r="D1468" s="70"/>
      <c r="E1468" s="70">
        <v>0</v>
      </c>
      <c r="F1468" s="70">
        <v>0</v>
      </c>
      <c r="G1468" s="64">
        <f t="shared" ref="G1468:G1499" si="51">B1468/1000*C1468</f>
        <v>30115.366000000002</v>
      </c>
      <c r="H1468" s="64">
        <f t="shared" ref="H1468:H1499" si="52">ABS(C1468-ROUND(C1468,0))</f>
        <v>0</v>
      </c>
      <c r="I1468" s="65"/>
    </row>
    <row r="1469" spans="1:9" x14ac:dyDescent="0.2">
      <c r="A1469" s="73">
        <v>159</v>
      </c>
      <c r="B1469" s="61">
        <f>Obv!C13</f>
        <v>2</v>
      </c>
      <c r="C1469" s="61">
        <f>Obv!D13</f>
        <v>41146141</v>
      </c>
      <c r="D1469" s="61">
        <v>0</v>
      </c>
      <c r="E1469" s="61">
        <v>0</v>
      </c>
      <c r="F1469" s="61">
        <v>0</v>
      </c>
      <c r="G1469" s="59">
        <f t="shared" si="51"/>
        <v>82292.282000000007</v>
      </c>
      <c r="H1469" s="59">
        <f t="shared" si="52"/>
        <v>0</v>
      </c>
      <c r="I1469" s="60"/>
    </row>
    <row r="1470" spans="1:9" x14ac:dyDescent="0.2">
      <c r="A1470" s="73">
        <v>159</v>
      </c>
      <c r="B1470" s="61">
        <f>Obv!C14</f>
        <v>3</v>
      </c>
      <c r="C1470" s="61">
        <f>Obv!D14</f>
        <v>401099</v>
      </c>
      <c r="D1470" s="61">
        <v>0</v>
      </c>
      <c r="E1470" s="61">
        <v>0</v>
      </c>
      <c r="F1470" s="61">
        <v>0</v>
      </c>
      <c r="G1470" s="59">
        <f t="shared" si="51"/>
        <v>1203.297</v>
      </c>
      <c r="H1470" s="59">
        <f t="shared" si="52"/>
        <v>0</v>
      </c>
      <c r="I1470" s="60"/>
    </row>
    <row r="1471" spans="1:9" x14ac:dyDescent="0.2">
      <c r="A1471" s="73">
        <v>159</v>
      </c>
      <c r="B1471" s="61">
        <f>Obv!C15</f>
        <v>4</v>
      </c>
      <c r="C1471" s="61">
        <f>Obv!D15</f>
        <v>34964172</v>
      </c>
      <c r="D1471" s="61">
        <v>0</v>
      </c>
      <c r="E1471" s="61">
        <v>0</v>
      </c>
      <c r="F1471" s="61">
        <v>0</v>
      </c>
      <c r="G1471" s="59">
        <f t="shared" si="51"/>
        <v>139856.68799999999</v>
      </c>
      <c r="H1471" s="59">
        <f t="shared" si="52"/>
        <v>0</v>
      </c>
      <c r="I1471" s="60"/>
    </row>
    <row r="1472" spans="1:9" x14ac:dyDescent="0.2">
      <c r="A1472" s="73">
        <v>159</v>
      </c>
      <c r="B1472" s="61">
        <f>Obv!C16</f>
        <v>5</v>
      </c>
      <c r="C1472" s="61">
        <f>Obv!D16</f>
        <v>23041073</v>
      </c>
      <c r="D1472" s="61">
        <v>0</v>
      </c>
      <c r="E1472" s="61">
        <v>0</v>
      </c>
      <c r="F1472" s="61">
        <v>0</v>
      </c>
      <c r="G1472" s="59">
        <f t="shared" si="51"/>
        <v>115205.36500000001</v>
      </c>
      <c r="H1472" s="59">
        <f t="shared" si="52"/>
        <v>0</v>
      </c>
      <c r="I1472" s="60"/>
    </row>
    <row r="1473" spans="1:9" x14ac:dyDescent="0.2">
      <c r="A1473" s="73">
        <v>159</v>
      </c>
      <c r="B1473" s="61">
        <f>Obv!C17</f>
        <v>6</v>
      </c>
      <c r="C1473" s="61">
        <f>Obv!D17</f>
        <v>11299873</v>
      </c>
      <c r="D1473" s="61">
        <v>0</v>
      </c>
      <c r="E1473" s="61">
        <v>0</v>
      </c>
      <c r="F1473" s="61">
        <v>0</v>
      </c>
      <c r="G1473" s="59">
        <f t="shared" si="51"/>
        <v>67799.237999999998</v>
      </c>
      <c r="H1473" s="59">
        <f t="shared" si="52"/>
        <v>0</v>
      </c>
      <c r="I1473" s="60"/>
    </row>
    <row r="1474" spans="1:9" x14ac:dyDescent="0.2">
      <c r="A1474" s="73">
        <v>159</v>
      </c>
      <c r="B1474" s="61">
        <f>Obv!C18</f>
        <v>7</v>
      </c>
      <c r="C1474" s="61">
        <f>Obv!D18</f>
        <v>222976</v>
      </c>
      <c r="D1474" s="61">
        <v>0</v>
      </c>
      <c r="E1474" s="61">
        <v>0</v>
      </c>
      <c r="F1474" s="61">
        <v>0</v>
      </c>
      <c r="G1474" s="59">
        <f t="shared" si="51"/>
        <v>1560.8320000000001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250</v>
      </c>
      <c r="D1477" s="61">
        <v>0</v>
      </c>
      <c r="E1477" s="61">
        <v>0</v>
      </c>
      <c r="F1477" s="61">
        <v>0</v>
      </c>
      <c r="G1477" s="59">
        <f t="shared" si="51"/>
        <v>2.5</v>
      </c>
      <c r="H1477" s="59">
        <f t="shared" si="52"/>
        <v>0</v>
      </c>
      <c r="I1477" s="60"/>
    </row>
    <row r="1478" spans="1:9" x14ac:dyDescent="0.2">
      <c r="A1478" s="73">
        <v>159</v>
      </c>
      <c r="B1478" s="61">
        <f>Obv!C22</f>
        <v>11</v>
      </c>
      <c r="C1478" s="61">
        <f>Obv!D22</f>
        <v>400000</v>
      </c>
      <c r="D1478" s="61">
        <v>0</v>
      </c>
      <c r="E1478" s="61">
        <v>0</v>
      </c>
      <c r="F1478" s="61">
        <v>0</v>
      </c>
      <c r="G1478" s="59">
        <f t="shared" si="51"/>
        <v>4400</v>
      </c>
      <c r="H1478" s="59">
        <f t="shared" si="52"/>
        <v>0</v>
      </c>
      <c r="I1478" s="60"/>
    </row>
    <row r="1479" spans="1:9" x14ac:dyDescent="0.2">
      <c r="A1479" s="73">
        <v>159</v>
      </c>
      <c r="B1479" s="61">
        <f>Obv!C23</f>
        <v>12</v>
      </c>
      <c r="C1479" s="61">
        <f>Obv!D23</f>
        <v>5698805</v>
      </c>
      <c r="D1479" s="61">
        <v>0</v>
      </c>
      <c r="E1479" s="61">
        <v>0</v>
      </c>
      <c r="F1479" s="61">
        <v>0</v>
      </c>
      <c r="G1479" s="59">
        <f t="shared" si="51"/>
        <v>68385.66</v>
      </c>
      <c r="H1479" s="59">
        <f t="shared" si="52"/>
        <v>0</v>
      </c>
      <c r="I1479" s="60"/>
    </row>
    <row r="1480" spans="1:9" x14ac:dyDescent="0.2">
      <c r="A1480" s="73">
        <v>159</v>
      </c>
      <c r="B1480" s="61">
        <f>Obv!C24</f>
        <v>13</v>
      </c>
      <c r="C1480" s="61">
        <f>Obv!D24</f>
        <v>82065</v>
      </c>
      <c r="D1480" s="61">
        <v>0</v>
      </c>
      <c r="E1480" s="61">
        <v>0</v>
      </c>
      <c r="F1480" s="61">
        <v>0</v>
      </c>
      <c r="G1480" s="59">
        <f t="shared" si="51"/>
        <v>1066.845</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82065</v>
      </c>
      <c r="D1484" s="61">
        <v>0</v>
      </c>
      <c r="E1484" s="61">
        <v>0</v>
      </c>
      <c r="F1484" s="61">
        <v>0</v>
      </c>
      <c r="G1484" s="59">
        <f t="shared" si="51"/>
        <v>1395.105</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41479168</v>
      </c>
      <c r="D1486" s="61">
        <v>0</v>
      </c>
      <c r="E1486" s="61">
        <v>0</v>
      </c>
      <c r="F1486" s="61">
        <v>0</v>
      </c>
      <c r="G1486" s="59">
        <f t="shared" si="51"/>
        <v>788104.19199999992</v>
      </c>
      <c r="H1486" s="59">
        <f t="shared" si="52"/>
        <v>0</v>
      </c>
      <c r="I1486" s="60"/>
    </row>
    <row r="1487" spans="1:9" x14ac:dyDescent="0.2">
      <c r="A1487" s="73">
        <v>159</v>
      </c>
      <c r="B1487" s="61">
        <f>Obv!C31</f>
        <v>20</v>
      </c>
      <c r="C1487" s="61">
        <f>Obv!D31</f>
        <v>482596</v>
      </c>
      <c r="D1487" s="61">
        <v>0</v>
      </c>
      <c r="E1487" s="61">
        <v>0</v>
      </c>
      <c r="F1487" s="61">
        <v>0</v>
      </c>
      <c r="G1487" s="59">
        <f t="shared" si="51"/>
        <v>9651.92</v>
      </c>
      <c r="H1487" s="59">
        <f t="shared" si="52"/>
        <v>0</v>
      </c>
      <c r="I1487" s="60"/>
    </row>
    <row r="1488" spans="1:9" x14ac:dyDescent="0.2">
      <c r="A1488" s="73">
        <v>159</v>
      </c>
      <c r="B1488" s="61">
        <f>Obv!C32</f>
        <v>21</v>
      </c>
      <c r="C1488" s="61">
        <f>Obv!D32</f>
        <v>35120324</v>
      </c>
      <c r="D1488" s="61">
        <v>0</v>
      </c>
      <c r="E1488" s="61">
        <v>0</v>
      </c>
      <c r="F1488" s="61">
        <v>0</v>
      </c>
      <c r="G1488" s="59">
        <f t="shared" si="51"/>
        <v>737526.804</v>
      </c>
      <c r="H1488" s="59">
        <f t="shared" si="52"/>
        <v>0</v>
      </c>
      <c r="I1488" s="60"/>
    </row>
    <row r="1489" spans="1:9" x14ac:dyDescent="0.2">
      <c r="A1489" s="73">
        <v>159</v>
      </c>
      <c r="B1489" s="61">
        <f>Obv!C33</f>
        <v>22</v>
      </c>
      <c r="C1489" s="61">
        <f>Obv!D33</f>
        <v>22913106</v>
      </c>
      <c r="D1489" s="61">
        <v>0</v>
      </c>
      <c r="E1489" s="61">
        <v>0</v>
      </c>
      <c r="F1489" s="61">
        <v>0</v>
      </c>
      <c r="G1489" s="59">
        <f t="shared" si="51"/>
        <v>504088.33199999999</v>
      </c>
      <c r="H1489" s="59">
        <f t="shared" si="52"/>
        <v>0</v>
      </c>
      <c r="I1489" s="60"/>
    </row>
    <row r="1490" spans="1:9" x14ac:dyDescent="0.2">
      <c r="A1490" s="73">
        <v>159</v>
      </c>
      <c r="B1490" s="61">
        <f>Obv!C34</f>
        <v>23</v>
      </c>
      <c r="C1490" s="61">
        <f>Obv!D34</f>
        <v>11573996</v>
      </c>
      <c r="D1490" s="61">
        <v>0</v>
      </c>
      <c r="E1490" s="61">
        <v>0</v>
      </c>
      <c r="F1490" s="61">
        <v>0</v>
      </c>
      <c r="G1490" s="59">
        <f t="shared" si="51"/>
        <v>266201.908</v>
      </c>
      <c r="H1490" s="59">
        <f t="shared" si="52"/>
        <v>0</v>
      </c>
      <c r="I1490" s="60"/>
    </row>
    <row r="1491" spans="1:9" x14ac:dyDescent="0.2">
      <c r="A1491" s="73">
        <v>159</v>
      </c>
      <c r="B1491" s="61">
        <f>Obv!C35</f>
        <v>24</v>
      </c>
      <c r="C1491" s="61">
        <f>Obv!D35</f>
        <v>232634</v>
      </c>
      <c r="D1491" s="61">
        <v>0</v>
      </c>
      <c r="E1491" s="61">
        <v>0</v>
      </c>
      <c r="F1491" s="61">
        <v>0</v>
      </c>
      <c r="G1491" s="59">
        <f t="shared" si="51"/>
        <v>5583.2160000000003</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250</v>
      </c>
      <c r="D1494" s="61">
        <v>0</v>
      </c>
      <c r="E1494" s="61">
        <v>0</v>
      </c>
      <c r="F1494" s="61">
        <v>0</v>
      </c>
      <c r="G1494" s="59">
        <f t="shared" si="51"/>
        <v>6.75</v>
      </c>
      <c r="H1494" s="59">
        <f t="shared" si="52"/>
        <v>0</v>
      </c>
      <c r="I1494" s="60"/>
    </row>
    <row r="1495" spans="1:9" x14ac:dyDescent="0.2">
      <c r="A1495" s="73">
        <v>159</v>
      </c>
      <c r="B1495" s="61">
        <f>Obv!C39</f>
        <v>28</v>
      </c>
      <c r="C1495" s="61">
        <f>Obv!D39</f>
        <v>400338</v>
      </c>
      <c r="D1495" s="61">
        <v>0</v>
      </c>
      <c r="E1495" s="61">
        <v>0</v>
      </c>
      <c r="F1495" s="61">
        <v>0</v>
      </c>
      <c r="G1495" s="59">
        <f t="shared" si="51"/>
        <v>11209.464</v>
      </c>
      <c r="H1495" s="59">
        <f t="shared" si="52"/>
        <v>0</v>
      </c>
      <c r="I1495" s="60"/>
    </row>
    <row r="1496" spans="1:9" x14ac:dyDescent="0.2">
      <c r="A1496" s="73">
        <v>159</v>
      </c>
      <c r="B1496" s="61">
        <f>Obv!C40</f>
        <v>29</v>
      </c>
      <c r="C1496" s="61">
        <f>Obv!D40</f>
        <v>5794183</v>
      </c>
      <c r="D1496" s="61">
        <v>0</v>
      </c>
      <c r="E1496" s="61">
        <v>0</v>
      </c>
      <c r="F1496" s="61">
        <v>0</v>
      </c>
      <c r="G1496" s="59">
        <f t="shared" si="51"/>
        <v>168031.307</v>
      </c>
      <c r="H1496" s="59">
        <f t="shared" si="52"/>
        <v>0</v>
      </c>
      <c r="I1496" s="60"/>
    </row>
    <row r="1497" spans="1:9" x14ac:dyDescent="0.2">
      <c r="A1497" s="73">
        <v>159</v>
      </c>
      <c r="B1497" s="61">
        <f>Obv!C41</f>
        <v>30</v>
      </c>
      <c r="C1497" s="61">
        <f>Obv!D41</f>
        <v>82065</v>
      </c>
      <c r="D1497" s="61">
        <v>0</v>
      </c>
      <c r="E1497" s="61">
        <v>0</v>
      </c>
      <c r="F1497" s="61">
        <v>0</v>
      </c>
      <c r="G1497" s="59">
        <f t="shared" si="51"/>
        <v>2461.9499999999998</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82065</v>
      </c>
      <c r="D1501" s="61">
        <v>0</v>
      </c>
      <c r="E1501" s="61">
        <v>0</v>
      </c>
      <c r="F1501" s="61">
        <v>0</v>
      </c>
      <c r="G1501" s="59">
        <f t="shared" si="53"/>
        <v>2790.21</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29782339</v>
      </c>
      <c r="D1503" s="61">
        <v>0</v>
      </c>
      <c r="E1503" s="61">
        <v>0</v>
      </c>
      <c r="F1503" s="61">
        <v>0</v>
      </c>
      <c r="G1503" s="59">
        <f t="shared" si="53"/>
        <v>1072164.2039999999</v>
      </c>
      <c r="H1503" s="59">
        <f t="shared" si="54"/>
        <v>0</v>
      </c>
      <c r="I1503" s="60"/>
    </row>
    <row r="1504" spans="1:9" x14ac:dyDescent="0.2">
      <c r="A1504" s="73">
        <v>159</v>
      </c>
      <c r="B1504" s="61">
        <f>Obv!C48</f>
        <v>37</v>
      </c>
      <c r="C1504" s="61">
        <f>Obv!D48</f>
        <v>26129679</v>
      </c>
      <c r="D1504" s="61">
        <v>0</v>
      </c>
      <c r="E1504" s="61">
        <v>0</v>
      </c>
      <c r="F1504" s="61">
        <v>0</v>
      </c>
      <c r="G1504" s="59">
        <f t="shared" si="53"/>
        <v>966798.12299999991</v>
      </c>
      <c r="H1504" s="59">
        <f t="shared" si="54"/>
        <v>0</v>
      </c>
      <c r="I1504" s="60"/>
    </row>
    <row r="1505" spans="1:9" x14ac:dyDescent="0.2">
      <c r="A1505" s="73">
        <v>159</v>
      </c>
      <c r="B1505" s="61">
        <f>Obv!C49</f>
        <v>38</v>
      </c>
      <c r="C1505" s="61">
        <f>Obv!D49</f>
        <v>546146</v>
      </c>
      <c r="D1505" s="61">
        <v>0</v>
      </c>
      <c r="E1505" s="61">
        <v>0</v>
      </c>
      <c r="F1505" s="61">
        <v>0</v>
      </c>
      <c r="G1505" s="59">
        <f t="shared" si="53"/>
        <v>20753.547999999999</v>
      </c>
      <c r="H1505" s="59">
        <f t="shared" si="54"/>
        <v>0</v>
      </c>
      <c r="I1505" s="60"/>
    </row>
    <row r="1506" spans="1:9" x14ac:dyDescent="0.2">
      <c r="A1506" s="73">
        <v>159</v>
      </c>
      <c r="B1506" s="61">
        <f>Obv!C50</f>
        <v>39</v>
      </c>
      <c r="C1506" s="61">
        <f>Obv!D50</f>
        <v>64985</v>
      </c>
      <c r="D1506" s="61">
        <v>0</v>
      </c>
      <c r="E1506" s="61">
        <v>0</v>
      </c>
      <c r="F1506" s="61">
        <v>0</v>
      </c>
      <c r="G1506" s="59">
        <f t="shared" si="53"/>
        <v>2534.415</v>
      </c>
      <c r="H1506" s="59">
        <f t="shared" si="54"/>
        <v>0</v>
      </c>
      <c r="I1506" s="60"/>
    </row>
    <row r="1507" spans="1:9" x14ac:dyDescent="0.2">
      <c r="A1507" s="73">
        <v>159</v>
      </c>
      <c r="B1507" s="61">
        <f>Obv!C51</f>
        <v>40</v>
      </c>
      <c r="C1507" s="61">
        <f>Obv!D51</f>
        <v>128316</v>
      </c>
      <c r="D1507" s="61">
        <v>0</v>
      </c>
      <c r="E1507" s="61">
        <v>0</v>
      </c>
      <c r="F1507" s="61">
        <v>0</v>
      </c>
      <c r="G1507" s="59">
        <f t="shared" si="53"/>
        <v>5132.6400000000003</v>
      </c>
      <c r="H1507" s="59">
        <f t="shared" si="54"/>
        <v>0</v>
      </c>
      <c r="I1507" s="60"/>
    </row>
    <row r="1508" spans="1:9" x14ac:dyDescent="0.2">
      <c r="A1508" s="73">
        <v>159</v>
      </c>
      <c r="B1508" s="61">
        <f>Obv!C52</f>
        <v>41</v>
      </c>
      <c r="C1508" s="61">
        <f>Obv!D52</f>
        <v>184255</v>
      </c>
      <c r="D1508" s="61">
        <v>0</v>
      </c>
      <c r="E1508" s="61">
        <v>0</v>
      </c>
      <c r="F1508" s="61">
        <v>0</v>
      </c>
      <c r="G1508" s="59">
        <f t="shared" si="53"/>
        <v>7554.4549999999999</v>
      </c>
      <c r="H1508" s="59">
        <f t="shared" si="54"/>
        <v>0</v>
      </c>
      <c r="I1508" s="60"/>
    </row>
    <row r="1509" spans="1:9" x14ac:dyDescent="0.2">
      <c r="A1509" s="73">
        <v>159</v>
      </c>
      <c r="B1509" s="61">
        <f>Obv!C53</f>
        <v>42</v>
      </c>
      <c r="C1509" s="61">
        <f>Obv!D53</f>
        <v>168590</v>
      </c>
      <c r="D1509" s="61">
        <v>0</v>
      </c>
      <c r="E1509" s="61">
        <v>0</v>
      </c>
      <c r="F1509" s="61">
        <v>0</v>
      </c>
      <c r="G1509" s="59">
        <f t="shared" si="53"/>
        <v>7080.7800000000007</v>
      </c>
      <c r="H1509" s="59">
        <f t="shared" si="54"/>
        <v>0</v>
      </c>
      <c r="I1509" s="60"/>
    </row>
    <row r="1510" spans="1:9" x14ac:dyDescent="0.2">
      <c r="A1510" s="73">
        <v>159</v>
      </c>
      <c r="B1510" s="61">
        <f>Obv!C54</f>
        <v>43</v>
      </c>
      <c r="C1510" s="61">
        <f>Obv!D54</f>
        <v>25053134</v>
      </c>
      <c r="D1510" s="61">
        <v>0</v>
      </c>
      <c r="E1510" s="61">
        <v>0</v>
      </c>
      <c r="F1510" s="61">
        <v>0</v>
      </c>
      <c r="G1510" s="59">
        <f t="shared" si="53"/>
        <v>1077284.7619999999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8208006</v>
      </c>
      <c r="D1516" s="61">
        <v>0</v>
      </c>
      <c r="E1516" s="61">
        <v>0</v>
      </c>
      <c r="F1516" s="61">
        <v>0</v>
      </c>
      <c r="G1516" s="59">
        <f t="shared" si="53"/>
        <v>402192.29399999999</v>
      </c>
      <c r="H1516" s="59">
        <f t="shared" si="54"/>
        <v>0</v>
      </c>
      <c r="I1516" s="60"/>
    </row>
    <row r="1517" spans="1:9" x14ac:dyDescent="0.2">
      <c r="A1517" s="73">
        <v>159</v>
      </c>
      <c r="B1517" s="61">
        <f>Obv!C61</f>
        <v>50</v>
      </c>
      <c r="C1517" s="61">
        <f>Obv!D61</f>
        <v>1402788</v>
      </c>
      <c r="D1517" s="61">
        <v>0</v>
      </c>
      <c r="E1517" s="61">
        <v>0</v>
      </c>
      <c r="F1517" s="61">
        <v>0</v>
      </c>
      <c r="G1517" s="59">
        <f t="shared" si="53"/>
        <v>70139.400000000009</v>
      </c>
      <c r="H1517" s="59">
        <f t="shared" si="54"/>
        <v>0</v>
      </c>
      <c r="I1517" s="60"/>
    </row>
    <row r="1518" spans="1:9" x14ac:dyDescent="0.2">
      <c r="A1518" s="73">
        <v>159</v>
      </c>
      <c r="B1518" s="61">
        <f>Obv!C62</f>
        <v>51</v>
      </c>
      <c r="C1518" s="61">
        <f>Obv!D62</f>
        <v>1983240</v>
      </c>
      <c r="D1518" s="61">
        <v>0</v>
      </c>
      <c r="E1518" s="61">
        <v>0</v>
      </c>
      <c r="F1518" s="61">
        <v>0</v>
      </c>
      <c r="G1518" s="59">
        <f t="shared" si="53"/>
        <v>101145.23999999999</v>
      </c>
      <c r="H1518" s="59">
        <f t="shared" si="54"/>
        <v>0</v>
      </c>
      <c r="I1518" s="60"/>
    </row>
    <row r="1519" spans="1:9" x14ac:dyDescent="0.2">
      <c r="A1519" s="73">
        <v>159</v>
      </c>
      <c r="B1519" s="61">
        <f>Obv!C63</f>
        <v>52</v>
      </c>
      <c r="C1519" s="61">
        <f>Obv!D63</f>
        <v>2796300</v>
      </c>
      <c r="D1519" s="61">
        <v>0</v>
      </c>
      <c r="E1519" s="61">
        <v>0</v>
      </c>
      <c r="F1519" s="61">
        <v>0</v>
      </c>
      <c r="G1519" s="59">
        <f t="shared" si="53"/>
        <v>145407.6</v>
      </c>
      <c r="H1519" s="59">
        <f t="shared" si="54"/>
        <v>0</v>
      </c>
      <c r="I1519" s="60"/>
    </row>
    <row r="1520" spans="1:9" x14ac:dyDescent="0.2">
      <c r="A1520" s="73">
        <v>159</v>
      </c>
      <c r="B1520" s="61">
        <f>Obv!C64</f>
        <v>53</v>
      </c>
      <c r="C1520" s="61">
        <f>Obv!D64</f>
        <v>2025678</v>
      </c>
      <c r="D1520" s="61">
        <v>0</v>
      </c>
      <c r="E1520" s="61">
        <v>0</v>
      </c>
      <c r="F1520" s="61">
        <v>0</v>
      </c>
      <c r="G1520" s="59">
        <f t="shared" si="53"/>
        <v>107360.93399999999</v>
      </c>
      <c r="H1520" s="59">
        <f t="shared" si="54"/>
        <v>0</v>
      </c>
      <c r="I1520" s="60"/>
    </row>
    <row r="1521" spans="1:9" x14ac:dyDescent="0.2">
      <c r="A1521" s="73">
        <v>159</v>
      </c>
      <c r="B1521" s="61">
        <f>Obv!C65</f>
        <v>54</v>
      </c>
      <c r="C1521" s="61">
        <f>Obv!D65</f>
        <v>149301</v>
      </c>
      <c r="D1521" s="61">
        <v>0</v>
      </c>
      <c r="E1521" s="61">
        <v>0</v>
      </c>
      <c r="F1521" s="61">
        <v>0</v>
      </c>
      <c r="G1521" s="59">
        <f t="shared" si="53"/>
        <v>8062.2539999999999</v>
      </c>
      <c r="H1521" s="59">
        <f t="shared" si="54"/>
        <v>0</v>
      </c>
      <c r="I1521" s="60"/>
    </row>
    <row r="1522" spans="1:9" x14ac:dyDescent="0.2">
      <c r="A1522" s="73">
        <v>159</v>
      </c>
      <c r="B1522" s="61">
        <f>Obv!C66</f>
        <v>55</v>
      </c>
      <c r="C1522" s="61">
        <f>Obv!D66</f>
        <v>39554</v>
      </c>
      <c r="D1522" s="61">
        <v>0</v>
      </c>
      <c r="E1522" s="61">
        <v>0</v>
      </c>
      <c r="F1522" s="61">
        <v>0</v>
      </c>
      <c r="G1522" s="59">
        <f t="shared" si="53"/>
        <v>2175.4699999999998</v>
      </c>
      <c r="H1522" s="59">
        <f t="shared" si="54"/>
        <v>0</v>
      </c>
      <c r="I1522" s="60"/>
    </row>
    <row r="1523" spans="1:9" x14ac:dyDescent="0.2">
      <c r="A1523" s="73">
        <v>159</v>
      </c>
      <c r="B1523" s="61">
        <f>Obv!C67</f>
        <v>56</v>
      </c>
      <c r="C1523" s="61">
        <f>Obv!D67</f>
        <v>54915</v>
      </c>
      <c r="D1523" s="61">
        <v>0</v>
      </c>
      <c r="E1523" s="61">
        <v>0</v>
      </c>
      <c r="F1523" s="61">
        <v>0</v>
      </c>
      <c r="G1523" s="59">
        <f t="shared" si="53"/>
        <v>3075.2400000000002</v>
      </c>
      <c r="H1523" s="59">
        <f t="shared" si="54"/>
        <v>0</v>
      </c>
      <c r="I1523" s="60"/>
    </row>
    <row r="1524" spans="1:9" x14ac:dyDescent="0.2">
      <c r="A1524" s="73">
        <v>159</v>
      </c>
      <c r="B1524" s="61">
        <f>Obv!C68</f>
        <v>57</v>
      </c>
      <c r="C1524" s="61">
        <f>Obv!D68</f>
        <v>54832</v>
      </c>
      <c r="D1524" s="61">
        <v>0</v>
      </c>
      <c r="E1524" s="61">
        <v>0</v>
      </c>
      <c r="F1524" s="61">
        <v>0</v>
      </c>
      <c r="G1524" s="59">
        <f t="shared" si="53"/>
        <v>3125.424</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16695827</v>
      </c>
      <c r="D1541" s="61">
        <v>0</v>
      </c>
      <c r="E1541" s="61">
        <v>0</v>
      </c>
      <c r="F1541" s="61">
        <v>0</v>
      </c>
      <c r="G1541" s="59">
        <f t="shared" si="55"/>
        <v>1235491.1979999999</v>
      </c>
      <c r="H1541" s="59">
        <f t="shared" si="56"/>
        <v>0</v>
      </c>
      <c r="I1541" s="60"/>
    </row>
    <row r="1542" spans="1:9" x14ac:dyDescent="0.2">
      <c r="A1542" s="73">
        <v>159</v>
      </c>
      <c r="B1542" s="61">
        <f>Obv!C86</f>
        <v>75</v>
      </c>
      <c r="C1542" s="61">
        <f>Obv!D86</f>
        <v>5352513</v>
      </c>
      <c r="D1542" s="61">
        <v>0</v>
      </c>
      <c r="E1542" s="61">
        <v>0</v>
      </c>
      <c r="F1542" s="61">
        <v>0</v>
      </c>
      <c r="G1542" s="59">
        <f t="shared" si="55"/>
        <v>401438.47499999998</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7177291</v>
      </c>
      <c r="D1544" s="61">
        <v>0</v>
      </c>
      <c r="E1544" s="61">
        <v>0</v>
      </c>
      <c r="F1544" s="61">
        <v>0</v>
      </c>
      <c r="G1544" s="59">
        <f t="shared" si="55"/>
        <v>552651.40700000001</v>
      </c>
      <c r="H1544" s="59">
        <f t="shared" si="56"/>
        <v>0</v>
      </c>
      <c r="I1544" s="60"/>
    </row>
    <row r="1545" spans="1:9" x14ac:dyDescent="0.2">
      <c r="A1545" s="73">
        <v>159</v>
      </c>
      <c r="B1545" s="61">
        <f>Obv!C89</f>
        <v>78</v>
      </c>
      <c r="C1545" s="61">
        <f>Obv!D89</f>
        <v>4166023</v>
      </c>
      <c r="D1545" s="61">
        <v>0</v>
      </c>
      <c r="E1545" s="61">
        <v>0</v>
      </c>
      <c r="F1545" s="61">
        <v>0</v>
      </c>
      <c r="G1545" s="59">
        <f t="shared" si="55"/>
        <v>324949.79399999999</v>
      </c>
      <c r="H1545" s="59">
        <f t="shared" si="56"/>
        <v>0</v>
      </c>
      <c r="I1545" s="60"/>
    </row>
    <row r="1546" spans="1:9" x14ac:dyDescent="0.2">
      <c r="A1546" s="73">
        <v>159</v>
      </c>
      <c r="B1546" s="61">
        <f>Obv!C90</f>
        <v>79</v>
      </c>
      <c r="C1546" s="61">
        <f>Obv!D90</f>
        <v>530399</v>
      </c>
      <c r="D1546" s="61">
        <v>0</v>
      </c>
      <c r="E1546" s="61">
        <v>0</v>
      </c>
      <c r="F1546" s="61">
        <v>0</v>
      </c>
      <c r="G1546" s="59">
        <f t="shared" si="55"/>
        <v>41901.521000000001</v>
      </c>
      <c r="H1546" s="59">
        <f t="shared" si="56"/>
        <v>0</v>
      </c>
      <c r="I1546" s="60"/>
    </row>
    <row r="1547" spans="1:9" x14ac:dyDescent="0.2">
      <c r="A1547" s="73">
        <v>159</v>
      </c>
      <c r="B1547" s="61">
        <f>Obv!C91</f>
        <v>80</v>
      </c>
      <c r="C1547" s="61">
        <f>Obv!D91</f>
        <v>294503</v>
      </c>
      <c r="D1547" s="61">
        <v>0</v>
      </c>
      <c r="E1547" s="61">
        <v>0</v>
      </c>
      <c r="F1547" s="61">
        <v>0</v>
      </c>
      <c r="G1547" s="59">
        <f t="shared" si="55"/>
        <v>23560.240000000002</v>
      </c>
      <c r="H1547" s="59">
        <f t="shared" si="56"/>
        <v>0</v>
      </c>
      <c r="I1547" s="60"/>
    </row>
    <row r="1548" spans="1:9" x14ac:dyDescent="0.2">
      <c r="A1548" s="73">
        <v>159</v>
      </c>
      <c r="B1548" s="61">
        <f>Obv!C92</f>
        <v>81</v>
      </c>
      <c r="C1548" s="61">
        <f>Obv!D92</f>
        <v>80991</v>
      </c>
      <c r="D1548" s="61">
        <v>0</v>
      </c>
      <c r="E1548" s="61">
        <v>0</v>
      </c>
      <c r="F1548" s="61">
        <v>0</v>
      </c>
      <c r="G1548" s="59">
        <f t="shared" si="55"/>
        <v>6560.2710000000006</v>
      </c>
      <c r="H1548" s="59">
        <f t="shared" si="56"/>
        <v>0</v>
      </c>
      <c r="I1548" s="60"/>
    </row>
    <row r="1549" spans="1:9" x14ac:dyDescent="0.2">
      <c r="A1549" s="73">
        <v>159</v>
      </c>
      <c r="B1549" s="61">
        <f>Obv!C93</f>
        <v>82</v>
      </c>
      <c r="C1549" s="61">
        <f>Obv!D93</f>
        <v>7455</v>
      </c>
      <c r="D1549" s="61">
        <v>0</v>
      </c>
      <c r="E1549" s="61">
        <v>0</v>
      </c>
      <c r="F1549" s="61">
        <v>0</v>
      </c>
      <c r="G1549" s="59">
        <f t="shared" si="55"/>
        <v>611.31000000000006</v>
      </c>
      <c r="H1549" s="59">
        <f t="shared" si="56"/>
        <v>0</v>
      </c>
      <c r="I1549" s="60"/>
    </row>
    <row r="1550" spans="1:9" x14ac:dyDescent="0.2">
      <c r="A1550" s="73">
        <v>159</v>
      </c>
      <c r="B1550" s="61">
        <f>Obv!C94</f>
        <v>83</v>
      </c>
      <c r="C1550" s="61">
        <f>Obv!D94</f>
        <v>147450</v>
      </c>
      <c r="D1550" s="61">
        <v>0</v>
      </c>
      <c r="E1550" s="61">
        <v>0</v>
      </c>
      <c r="F1550" s="61">
        <v>0</v>
      </c>
      <c r="G1550" s="59">
        <f t="shared" si="55"/>
        <v>12238.35</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3652661</v>
      </c>
      <c r="D1557" s="61">
        <v>0</v>
      </c>
      <c r="E1557" s="61">
        <v>0</v>
      </c>
      <c r="F1557" s="61">
        <v>0</v>
      </c>
      <c r="G1557" s="59">
        <f t="shared" si="55"/>
        <v>328739.49</v>
      </c>
      <c r="H1557" s="59">
        <f t="shared" si="56"/>
        <v>0</v>
      </c>
      <c r="I1557" s="60"/>
    </row>
    <row r="1558" spans="1:9" x14ac:dyDescent="0.2">
      <c r="A1558" s="73">
        <v>159</v>
      </c>
      <c r="B1558" s="61">
        <f>Obv!C102</f>
        <v>91</v>
      </c>
      <c r="C1558" s="61">
        <f>Obv!D102</f>
        <v>31696</v>
      </c>
      <c r="D1558" s="61">
        <v>0</v>
      </c>
      <c r="E1558" s="61">
        <v>0</v>
      </c>
      <c r="F1558" s="61">
        <v>0</v>
      </c>
      <c r="G1558" s="59">
        <f t="shared" si="55"/>
        <v>2884.3359999999998</v>
      </c>
      <c r="H1558" s="59">
        <f t="shared" si="56"/>
        <v>0</v>
      </c>
      <c r="I1558" s="60"/>
    </row>
    <row r="1559" spans="1:9" x14ac:dyDescent="0.2">
      <c r="A1559" s="73">
        <v>159</v>
      </c>
      <c r="B1559" s="61">
        <f>Obv!C103</f>
        <v>92</v>
      </c>
      <c r="C1559" s="61">
        <f>Obv!D103</f>
        <v>3497684</v>
      </c>
      <c r="D1559" s="61">
        <v>0</v>
      </c>
      <c r="E1559" s="61">
        <v>0</v>
      </c>
      <c r="F1559" s="61">
        <v>0</v>
      </c>
      <c r="G1559" s="59">
        <f t="shared" si="55"/>
        <v>321786.92800000001</v>
      </c>
      <c r="H1559" s="59">
        <f t="shared" si="56"/>
        <v>0</v>
      </c>
      <c r="I1559" s="60"/>
    </row>
    <row r="1560" spans="1:9" x14ac:dyDescent="0.2">
      <c r="A1560" s="73">
        <v>159</v>
      </c>
      <c r="B1560" s="61">
        <f>Obv!C104</f>
        <v>93</v>
      </c>
      <c r="C1560" s="61">
        <f>Obv!D104</f>
        <v>123281</v>
      </c>
      <c r="D1560" s="61">
        <v>0</v>
      </c>
      <c r="E1560" s="61">
        <v>0</v>
      </c>
      <c r="F1560" s="61">
        <v>0</v>
      </c>
      <c r="G1560" s="59">
        <f t="shared" si="55"/>
        <v>11465.133</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32" activePane="bottomLeft" state="frozen"/>
      <selection pane="bottomLeft" activeCell="B52" sqref="B52:H5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21</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25798</v>
      </c>
      <c r="C6" s="12"/>
      <c r="D6" s="401" t="s">
        <v>3128</v>
      </c>
      <c r="E6" s="402"/>
      <c r="F6" s="15" t="s">
        <v>237</v>
      </c>
      <c r="G6" s="12"/>
      <c r="H6" s="12"/>
      <c r="I6" s="12"/>
      <c r="J6" s="409">
        <f>SUM(Skriveni!G2:G1561)</f>
        <v>827565683.49500036</v>
      </c>
      <c r="K6" s="409"/>
    </row>
    <row r="7" spans="1:11" ht="3" customHeight="1" x14ac:dyDescent="0.2">
      <c r="A7" s="12"/>
      <c r="B7" s="12"/>
      <c r="C7" s="12"/>
      <c r="D7" s="12"/>
      <c r="E7" s="12"/>
      <c r="F7" s="12"/>
      <c r="G7" s="12"/>
      <c r="H7" s="12"/>
      <c r="I7" s="12"/>
      <c r="J7" s="12"/>
      <c r="K7" s="12"/>
    </row>
    <row r="8" spans="1:11" ht="15" customHeight="1" x14ac:dyDescent="0.2">
      <c r="A8" s="22" t="s">
        <v>3125</v>
      </c>
      <c r="B8" s="27">
        <v>998796</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98" t="s">
        <v>795</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75982310877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8610</v>
      </c>
      <c r="C18" s="351" t="str">
        <f xml:space="preserve"> IF(B18&gt;0,LOOKUP(B18,Sifre!A255:A869,Sifre!B255:B869),"Djelatnost nije upisana")</f>
        <v>Djelatnosti bolnica</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35285042</v>
      </c>
      <c r="K39" s="114">
        <f>PRRAS!E12</f>
        <v>41270918</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30919337</v>
      </c>
      <c r="K40" s="117">
        <f>PRRAS!E159</f>
        <v>35145413</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4581926</v>
      </c>
      <c r="K42" s="120">
        <f>PRRAS!E649</f>
        <v>4250546</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23828809</v>
      </c>
      <c r="K43" s="114">
        <f>Bil!E13</f>
        <v>27855012</v>
      </c>
    </row>
    <row r="44" spans="1:11" ht="12.95" customHeight="1" x14ac:dyDescent="0.2">
      <c r="A44" s="363"/>
      <c r="B44" s="366" t="str">
        <f>Bil!B74</f>
        <v>Financijska imovina (AOP 064+073+081+112+128+140+157+158)</v>
      </c>
      <c r="C44" s="367"/>
      <c r="D44" s="367"/>
      <c r="E44" s="367"/>
      <c r="F44" s="367"/>
      <c r="G44" s="367"/>
      <c r="H44" s="367"/>
      <c r="I44" s="115">
        <f>Bil!C74</f>
        <v>63</v>
      </c>
      <c r="J44" s="116">
        <f>Bil!D74</f>
        <v>857888</v>
      </c>
      <c r="K44" s="117">
        <f>Bil!E74</f>
        <v>2200157</v>
      </c>
    </row>
    <row r="45" spans="1:11" ht="12.95" customHeight="1" x14ac:dyDescent="0.2">
      <c r="A45" s="363"/>
      <c r="B45" s="366" t="str">
        <f>Bil!B174</f>
        <v xml:space="preserve">Obveze (AOP 164+175+176+192+220) </v>
      </c>
      <c r="C45" s="367"/>
      <c r="D45" s="367"/>
      <c r="E45" s="367"/>
      <c r="F45" s="367"/>
      <c r="G45" s="367"/>
      <c r="H45" s="367"/>
      <c r="I45" s="115">
        <f>Bil!C174</f>
        <v>163</v>
      </c>
      <c r="J45" s="116">
        <f>Bil!D174</f>
        <v>30115366</v>
      </c>
      <c r="K45" s="117">
        <f>Bil!E174</f>
        <v>29782340</v>
      </c>
    </row>
    <row r="46" spans="1:11" ht="12.95" customHeight="1" x14ac:dyDescent="0.2">
      <c r="A46" s="364"/>
      <c r="B46" s="369" t="str">
        <f>Bil!B234</f>
        <v>Vlastiti izvori (224 + 232 - 236 + 240 do 242)</v>
      </c>
      <c r="C46" s="370"/>
      <c r="D46" s="370"/>
      <c r="E46" s="370"/>
      <c r="F46" s="370"/>
      <c r="G46" s="370"/>
      <c r="H46" s="370"/>
      <c r="I46" s="118">
        <f>Bil!C234</f>
        <v>223</v>
      </c>
      <c r="J46" s="119">
        <f>Bil!D234</f>
        <v>-5428669</v>
      </c>
      <c r="K46" s="120">
        <f>Bil!E234</f>
        <v>272829</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39052945</v>
      </c>
      <c r="K51" s="120">
        <f>RasF!E148</f>
        <v>40951718</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30115366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29782339</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26129679</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3652661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389" activePane="bottomLeft" state="frozen"/>
      <selection pane="bottomLeft" activeCell="E416" sqref="E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25798</v>
      </c>
      <c r="C4" s="429"/>
      <c r="D4" s="429"/>
      <c r="E4" s="430">
        <f>SUM(Skriveni!G2:G976)</f>
        <v>609404467.8360002</v>
      </c>
      <c r="F4" s="431"/>
    </row>
    <row r="5" spans="1:7" s="23" customFormat="1" ht="15" customHeight="1" x14ac:dyDescent="0.2">
      <c r="B5" s="428" t="str">
        <f>"Naziv: "&amp;IF(RefStr!B10&lt;&gt;"",RefStr!B10,"_______________________________________")</f>
        <v>Naziv: Specijalna bolnica za plućne bolesti</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8610 Djelatnosti bolnica</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35285042</v>
      </c>
      <c r="E12" s="147">
        <f>E13+E50+E56+E85+E116+E134+E141+E147</f>
        <v>41270918</v>
      </c>
      <c r="F12" s="148">
        <f>IF(D12&lt;&gt;0,IF(E12/D12&gt;=100,"&gt;&gt;100",E12/D12*100),"-")</f>
        <v>116.9643442680329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30000</v>
      </c>
      <c r="E56" s="147">
        <f>E57+E60+E65+E68+E71+E74+E77+E80</f>
        <v>167849</v>
      </c>
      <c r="F56" s="150">
        <f t="shared" si="0"/>
        <v>559.49666666666667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30000</v>
      </c>
      <c r="E65" s="147">
        <f>SUM(E66:E67)</f>
        <v>0</v>
      </c>
      <c r="F65" s="150">
        <f t="shared" si="0"/>
        <v>0</v>
      </c>
    </row>
    <row r="66" spans="1:6" s="8" customFormat="1" x14ac:dyDescent="0.2">
      <c r="A66" s="145">
        <v>6331</v>
      </c>
      <c r="B66" s="146" t="s">
        <v>3697</v>
      </c>
      <c r="C66" s="345">
        <v>55</v>
      </c>
      <c r="D66" s="149">
        <v>30000</v>
      </c>
      <c r="E66" s="149"/>
      <c r="F66" s="148">
        <f t="shared" si="0"/>
        <v>0</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167849</v>
      </c>
      <c r="F68" s="150" t="str">
        <f t="shared" si="0"/>
        <v>-</v>
      </c>
    </row>
    <row r="69" spans="1:6" s="8" customFormat="1" x14ac:dyDescent="0.2">
      <c r="A69" s="145">
        <v>6341</v>
      </c>
      <c r="B69" s="146" t="s">
        <v>3699</v>
      </c>
      <c r="C69" s="345">
        <v>58</v>
      </c>
      <c r="D69" s="149"/>
      <c r="E69" s="149">
        <v>167849</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8751</v>
      </c>
      <c r="E85" s="147">
        <f>E86+E94+E101+E109</f>
        <v>8135</v>
      </c>
      <c r="F85" s="150">
        <f t="shared" si="1"/>
        <v>92.960804479488061</v>
      </c>
    </row>
    <row r="86" spans="1:6" s="8" customFormat="1" x14ac:dyDescent="0.2">
      <c r="A86" s="145">
        <v>641</v>
      </c>
      <c r="B86" s="146" t="s">
        <v>929</v>
      </c>
      <c r="C86" s="345">
        <v>75</v>
      </c>
      <c r="D86" s="147">
        <f>SUM(D87:D93)</f>
        <v>51</v>
      </c>
      <c r="E86" s="147">
        <f>SUM(E87:E93)</f>
        <v>35</v>
      </c>
      <c r="F86" s="150">
        <f t="shared" si="1"/>
        <v>68.627450980392155</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51</v>
      </c>
      <c r="E88" s="149">
        <v>35</v>
      </c>
      <c r="F88" s="148">
        <f t="shared" si="1"/>
        <v>68.627450980392155</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8700</v>
      </c>
      <c r="E94" s="147">
        <f>SUM(E95:E100)</f>
        <v>8100</v>
      </c>
      <c r="F94" s="150">
        <f t="shared" si="1"/>
        <v>93.103448275862064</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v>8700</v>
      </c>
      <c r="E96" s="149">
        <v>8100</v>
      </c>
      <c r="F96" s="148">
        <f t="shared" si="1"/>
        <v>93.103448275862064</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2756396</v>
      </c>
      <c r="E116" s="147">
        <f>E117+E122+E130</f>
        <v>3708088</v>
      </c>
      <c r="F116" s="150">
        <f t="shared" si="1"/>
        <v>134.52667904031205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2756396</v>
      </c>
      <c r="E122" s="147">
        <f>SUM(E123:E129)</f>
        <v>3708088</v>
      </c>
      <c r="F122" s="150">
        <f t="shared" si="1"/>
        <v>134.52667904031205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2756396</v>
      </c>
      <c r="E127" s="149">
        <v>3708088</v>
      </c>
      <c r="F127" s="148">
        <f t="shared" si="1"/>
        <v>134.52667904031205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433663</v>
      </c>
      <c r="E134" s="147">
        <f>E135+E138</f>
        <v>102794</v>
      </c>
      <c r="F134" s="150">
        <f t="shared" si="1"/>
        <v>23.703659293045519</v>
      </c>
    </row>
    <row r="135" spans="1:6" s="8" customFormat="1" x14ac:dyDescent="0.2">
      <c r="A135" s="145">
        <v>661</v>
      </c>
      <c r="B135" s="146" t="s">
        <v>425</v>
      </c>
      <c r="C135" s="345">
        <v>124</v>
      </c>
      <c r="D135" s="147">
        <f>SUM(D136:D137)</f>
        <v>191386</v>
      </c>
      <c r="E135" s="147">
        <f>SUM(E136:E137)</f>
        <v>102615</v>
      </c>
      <c r="F135" s="150">
        <f t="shared" si="1"/>
        <v>53.616774476711981</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191386</v>
      </c>
      <c r="E137" s="149">
        <v>102615</v>
      </c>
      <c r="F137" s="148">
        <f t="shared" si="1"/>
        <v>53.616774476711981</v>
      </c>
    </row>
    <row r="138" spans="1:6" s="8" customFormat="1" x14ac:dyDescent="0.2">
      <c r="A138" s="145">
        <v>663</v>
      </c>
      <c r="B138" s="151" t="s">
        <v>426</v>
      </c>
      <c r="C138" s="345">
        <v>127</v>
      </c>
      <c r="D138" s="147">
        <f>SUM(D139:D140)</f>
        <v>242277</v>
      </c>
      <c r="E138" s="147">
        <f>SUM(E139:E140)</f>
        <v>179</v>
      </c>
      <c r="F138" s="150">
        <f t="shared" si="1"/>
        <v>7.3882374307094781E-2</v>
      </c>
    </row>
    <row r="139" spans="1:6" s="8" customFormat="1" x14ac:dyDescent="0.2">
      <c r="A139" s="145">
        <v>6631</v>
      </c>
      <c r="B139" s="146" t="s">
        <v>1502</v>
      </c>
      <c r="C139" s="345">
        <v>128</v>
      </c>
      <c r="D139" s="149">
        <v>242277</v>
      </c>
      <c r="E139" s="149">
        <v>179</v>
      </c>
      <c r="F139" s="148">
        <f t="shared" si="1"/>
        <v>7.3882374307094781E-2</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32056232</v>
      </c>
      <c r="E141" s="147">
        <f>E142+E146</f>
        <v>37284052</v>
      </c>
      <c r="F141" s="150">
        <f t="shared" si="1"/>
        <v>116.30827977536472</v>
      </c>
    </row>
    <row r="142" spans="1:6" s="8" customFormat="1" ht="24" x14ac:dyDescent="0.2">
      <c r="A142" s="145">
        <v>671</v>
      </c>
      <c r="B142" s="154" t="s">
        <v>1672</v>
      </c>
      <c r="C142" s="345">
        <v>131</v>
      </c>
      <c r="D142" s="147">
        <f>SUM(D143:D145)</f>
        <v>10682963</v>
      </c>
      <c r="E142" s="147">
        <f>SUM(E143:E145)</f>
        <v>13786118</v>
      </c>
      <c r="F142" s="150">
        <f t="shared" ref="F142:F205" si="2">IF(D142&lt;&gt;0,IF(E142/D142&gt;=100,"&gt;&gt;100",E142/D142*100),"-")</f>
        <v>129.04769959420435</v>
      </c>
    </row>
    <row r="143" spans="1:6" s="8" customFormat="1" x14ac:dyDescent="0.2">
      <c r="A143" s="145">
        <v>6711</v>
      </c>
      <c r="B143" s="146" t="s">
        <v>3582</v>
      </c>
      <c r="C143" s="345">
        <v>132</v>
      </c>
      <c r="D143" s="149">
        <v>2263439</v>
      </c>
      <c r="E143" s="149">
        <v>7800000</v>
      </c>
      <c r="F143" s="148">
        <f t="shared" si="2"/>
        <v>344.60835922682253</v>
      </c>
    </row>
    <row r="144" spans="1:6" s="8" customFormat="1" x14ac:dyDescent="0.2">
      <c r="A144" s="145">
        <v>6712</v>
      </c>
      <c r="B144" s="151" t="s">
        <v>2276</v>
      </c>
      <c r="C144" s="345">
        <v>133</v>
      </c>
      <c r="D144" s="149">
        <v>8419524</v>
      </c>
      <c r="E144" s="149">
        <v>5986118</v>
      </c>
      <c r="F144" s="148">
        <f t="shared" si="2"/>
        <v>71.098057324855887</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v>21373269</v>
      </c>
      <c r="E146" s="149">
        <v>23497934</v>
      </c>
      <c r="F146" s="148">
        <f t="shared" si="2"/>
        <v>109.94075824339271</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30919337</v>
      </c>
      <c r="E159" s="147">
        <f>E160+E171+E204+E223+E232+E257+E268</f>
        <v>35145413</v>
      </c>
      <c r="F159" s="150">
        <f t="shared" si="2"/>
        <v>113.66806797959477</v>
      </c>
    </row>
    <row r="160" spans="1:6" s="8" customFormat="1" x14ac:dyDescent="0.2">
      <c r="A160" s="145">
        <v>31</v>
      </c>
      <c r="B160" s="146" t="s">
        <v>431</v>
      </c>
      <c r="C160" s="345">
        <v>149</v>
      </c>
      <c r="D160" s="147">
        <f>D161+D166+D167</f>
        <v>20765147</v>
      </c>
      <c r="E160" s="147">
        <f>E161+E166+E167</f>
        <v>23059947</v>
      </c>
      <c r="F160" s="150">
        <f t="shared" si="2"/>
        <v>111.05120999143421</v>
      </c>
    </row>
    <row r="161" spans="1:6" s="8" customFormat="1" x14ac:dyDescent="0.2">
      <c r="A161" s="145">
        <v>311</v>
      </c>
      <c r="B161" s="146" t="s">
        <v>432</v>
      </c>
      <c r="C161" s="345">
        <v>150</v>
      </c>
      <c r="D161" s="147">
        <f>SUM(D162:D165)</f>
        <v>17358989</v>
      </c>
      <c r="E161" s="147">
        <f>SUM(E162:E165)</f>
        <v>19340405</v>
      </c>
      <c r="F161" s="150">
        <f t="shared" si="2"/>
        <v>111.4143513772605</v>
      </c>
    </row>
    <row r="162" spans="1:6" s="8" customFormat="1" x14ac:dyDescent="0.2">
      <c r="A162" s="145">
        <v>3111</v>
      </c>
      <c r="B162" s="146" t="s">
        <v>385</v>
      </c>
      <c r="C162" s="345">
        <v>151</v>
      </c>
      <c r="D162" s="149">
        <v>15879240</v>
      </c>
      <c r="E162" s="149">
        <v>17533446</v>
      </c>
      <c r="F162" s="148">
        <f t="shared" si="2"/>
        <v>110.41741292404423</v>
      </c>
    </row>
    <row r="163" spans="1:6" s="8" customFormat="1" x14ac:dyDescent="0.2">
      <c r="A163" s="145">
        <v>3112</v>
      </c>
      <c r="B163" s="146" t="s">
        <v>386</v>
      </c>
      <c r="C163" s="345">
        <v>152</v>
      </c>
      <c r="D163" s="149">
        <v>14106</v>
      </c>
      <c r="E163" s="149">
        <v>7790</v>
      </c>
      <c r="F163" s="148">
        <f t="shared" si="2"/>
        <v>55.224727066496527</v>
      </c>
    </row>
    <row r="164" spans="1:6" s="8" customFormat="1" x14ac:dyDescent="0.2">
      <c r="A164" s="145">
        <v>3113</v>
      </c>
      <c r="B164" s="146" t="s">
        <v>387</v>
      </c>
      <c r="C164" s="345">
        <v>153</v>
      </c>
      <c r="D164" s="149">
        <v>1465643</v>
      </c>
      <c r="E164" s="149">
        <v>1799169</v>
      </c>
      <c r="F164" s="148">
        <f t="shared" si="2"/>
        <v>122.7562919483121</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668807</v>
      </c>
      <c r="E166" s="149">
        <v>637314</v>
      </c>
      <c r="F166" s="148">
        <f t="shared" si="2"/>
        <v>95.291167706079634</v>
      </c>
    </row>
    <row r="167" spans="1:6" s="8" customFormat="1" x14ac:dyDescent="0.2">
      <c r="A167" s="145">
        <v>313</v>
      </c>
      <c r="B167" s="146" t="s">
        <v>2853</v>
      </c>
      <c r="C167" s="345">
        <v>156</v>
      </c>
      <c r="D167" s="147">
        <f>SUM(D168:D170)</f>
        <v>2737351</v>
      </c>
      <c r="E167" s="147">
        <f>SUM(E168:E170)</f>
        <v>3082228</v>
      </c>
      <c r="F167" s="150">
        <f t="shared" si="2"/>
        <v>112.59893232544896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2466799</v>
      </c>
      <c r="E169" s="149">
        <v>2778374</v>
      </c>
      <c r="F169" s="148">
        <f t="shared" si="2"/>
        <v>112.63074129671693</v>
      </c>
    </row>
    <row r="170" spans="1:6" s="8" customFormat="1" x14ac:dyDescent="0.2">
      <c r="A170" s="145">
        <v>3133</v>
      </c>
      <c r="B170" s="146" t="s">
        <v>264</v>
      </c>
      <c r="C170" s="345">
        <v>159</v>
      </c>
      <c r="D170" s="149">
        <v>270552</v>
      </c>
      <c r="E170" s="149">
        <v>303854</v>
      </c>
      <c r="F170" s="148">
        <f t="shared" si="2"/>
        <v>112.30890919305716</v>
      </c>
    </row>
    <row r="171" spans="1:6" s="8" customFormat="1" x14ac:dyDescent="0.2">
      <c r="A171" s="145">
        <v>32</v>
      </c>
      <c r="B171" s="146" t="s">
        <v>433</v>
      </c>
      <c r="C171" s="345">
        <v>160</v>
      </c>
      <c r="D171" s="147">
        <f>D172+D177+D185+D195+D196</f>
        <v>9791029</v>
      </c>
      <c r="E171" s="147">
        <f>E172+E177+E185+E195+E196</f>
        <v>11644651</v>
      </c>
      <c r="F171" s="150">
        <f t="shared" si="2"/>
        <v>118.93184056548091</v>
      </c>
    </row>
    <row r="172" spans="1:6" s="8" customFormat="1" x14ac:dyDescent="0.2">
      <c r="A172" s="145">
        <v>321</v>
      </c>
      <c r="B172" s="146" t="s">
        <v>3359</v>
      </c>
      <c r="C172" s="345">
        <v>161</v>
      </c>
      <c r="D172" s="147">
        <f>SUM(D173:D176)</f>
        <v>880136</v>
      </c>
      <c r="E172" s="147">
        <f>SUM(E173:E176)</f>
        <v>955868</v>
      </c>
      <c r="F172" s="150">
        <f t="shared" si="2"/>
        <v>108.60457929229119</v>
      </c>
    </row>
    <row r="173" spans="1:6" s="8" customFormat="1" x14ac:dyDescent="0.2">
      <c r="A173" s="145">
        <v>3211</v>
      </c>
      <c r="B173" s="146" t="s">
        <v>3243</v>
      </c>
      <c r="C173" s="345">
        <v>162</v>
      </c>
      <c r="D173" s="149">
        <v>23817</v>
      </c>
      <c r="E173" s="149">
        <v>23159</v>
      </c>
      <c r="F173" s="148">
        <f t="shared" si="2"/>
        <v>97.237267498005636</v>
      </c>
    </row>
    <row r="174" spans="1:6" s="8" customFormat="1" x14ac:dyDescent="0.2">
      <c r="A174" s="145">
        <v>3212</v>
      </c>
      <c r="B174" s="146" t="s">
        <v>108</v>
      </c>
      <c r="C174" s="345">
        <v>163</v>
      </c>
      <c r="D174" s="149">
        <v>703288</v>
      </c>
      <c r="E174" s="149">
        <v>843317</v>
      </c>
      <c r="F174" s="148">
        <f t="shared" si="2"/>
        <v>119.91061983142042</v>
      </c>
    </row>
    <row r="175" spans="1:6" s="8" customFormat="1" x14ac:dyDescent="0.2">
      <c r="A175" s="145">
        <v>3213</v>
      </c>
      <c r="B175" s="146" t="s">
        <v>2999</v>
      </c>
      <c r="C175" s="345">
        <v>164</v>
      </c>
      <c r="D175" s="149">
        <v>153031</v>
      </c>
      <c r="E175" s="149">
        <v>89392</v>
      </c>
      <c r="F175" s="148">
        <f t="shared" si="2"/>
        <v>58.414308212061606</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5625479</v>
      </c>
      <c r="E177" s="147">
        <f>SUM(E178:E184)</f>
        <v>7365330</v>
      </c>
      <c r="F177" s="150">
        <f t="shared" si="2"/>
        <v>130.92805074910066</v>
      </c>
    </row>
    <row r="178" spans="1:6" s="8" customFormat="1" x14ac:dyDescent="0.2">
      <c r="A178" s="145">
        <v>3221</v>
      </c>
      <c r="B178" s="146" t="s">
        <v>3000</v>
      </c>
      <c r="C178" s="345">
        <v>167</v>
      </c>
      <c r="D178" s="149">
        <v>180872</v>
      </c>
      <c r="E178" s="149">
        <v>269066</v>
      </c>
      <c r="F178" s="148">
        <f t="shared" si="2"/>
        <v>148.76044937856605</v>
      </c>
    </row>
    <row r="179" spans="1:6" s="8" customFormat="1" x14ac:dyDescent="0.2">
      <c r="A179" s="145">
        <v>3222</v>
      </c>
      <c r="B179" s="146" t="s">
        <v>3001</v>
      </c>
      <c r="C179" s="345">
        <v>168</v>
      </c>
      <c r="D179" s="149">
        <v>4805647</v>
      </c>
      <c r="E179" s="149">
        <v>6306212</v>
      </c>
      <c r="F179" s="148">
        <f t="shared" si="2"/>
        <v>131.22503587966406</v>
      </c>
    </row>
    <row r="180" spans="1:6" s="8" customFormat="1" x14ac:dyDescent="0.2">
      <c r="A180" s="145">
        <v>3223</v>
      </c>
      <c r="B180" s="146" t="s">
        <v>3002</v>
      </c>
      <c r="C180" s="345">
        <v>169</v>
      </c>
      <c r="D180" s="149">
        <v>498399</v>
      </c>
      <c r="E180" s="149">
        <v>600275</v>
      </c>
      <c r="F180" s="148">
        <f t="shared" si="2"/>
        <v>120.44065096438797</v>
      </c>
    </row>
    <row r="181" spans="1:6" s="8" customFormat="1" x14ac:dyDescent="0.2">
      <c r="A181" s="145">
        <v>3224</v>
      </c>
      <c r="B181" s="146" t="s">
        <v>2236</v>
      </c>
      <c r="C181" s="345">
        <v>170</v>
      </c>
      <c r="D181" s="149">
        <v>87828</v>
      </c>
      <c r="E181" s="149">
        <v>156339</v>
      </c>
      <c r="F181" s="148">
        <f t="shared" si="2"/>
        <v>178.00587511955186</v>
      </c>
    </row>
    <row r="182" spans="1:6" s="8" customFormat="1" x14ac:dyDescent="0.2">
      <c r="A182" s="145">
        <v>3225</v>
      </c>
      <c r="B182" s="146" t="s">
        <v>504</v>
      </c>
      <c r="C182" s="345">
        <v>171</v>
      </c>
      <c r="D182" s="149">
        <v>21669</v>
      </c>
      <c r="E182" s="149">
        <v>19551</v>
      </c>
      <c r="F182" s="148">
        <f t="shared" si="2"/>
        <v>90.225668004984087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31064</v>
      </c>
      <c r="E184" s="149">
        <v>13887</v>
      </c>
      <c r="F184" s="148">
        <f t="shared" si="2"/>
        <v>44.704481071336595</v>
      </c>
    </row>
    <row r="185" spans="1:6" s="8" customFormat="1" x14ac:dyDescent="0.2">
      <c r="A185" s="145">
        <v>323</v>
      </c>
      <c r="B185" s="146" t="s">
        <v>2312</v>
      </c>
      <c r="C185" s="345">
        <v>174</v>
      </c>
      <c r="D185" s="147">
        <f>SUM(D186:D194)</f>
        <v>2936028</v>
      </c>
      <c r="E185" s="147">
        <f>SUM(E186:E194)</f>
        <v>3095757</v>
      </c>
      <c r="F185" s="150">
        <f t="shared" si="2"/>
        <v>105.44030915236505</v>
      </c>
    </row>
    <row r="186" spans="1:6" s="8" customFormat="1" x14ac:dyDescent="0.2">
      <c r="A186" s="145">
        <v>3231</v>
      </c>
      <c r="B186" s="146" t="s">
        <v>855</v>
      </c>
      <c r="C186" s="345">
        <v>175</v>
      </c>
      <c r="D186" s="149">
        <v>52276</v>
      </c>
      <c r="E186" s="149">
        <v>50609</v>
      </c>
      <c r="F186" s="148">
        <f t="shared" si="2"/>
        <v>96.811156171091895</v>
      </c>
    </row>
    <row r="187" spans="1:6" s="8" customFormat="1" x14ac:dyDescent="0.2">
      <c r="A187" s="145">
        <v>3232</v>
      </c>
      <c r="B187" s="146" t="s">
        <v>3870</v>
      </c>
      <c r="C187" s="345">
        <v>176</v>
      </c>
      <c r="D187" s="149">
        <v>818267</v>
      </c>
      <c r="E187" s="149">
        <v>861817</v>
      </c>
      <c r="F187" s="148">
        <f t="shared" si="2"/>
        <v>105.32222367515737</v>
      </c>
    </row>
    <row r="188" spans="1:6" s="8" customFormat="1" x14ac:dyDescent="0.2">
      <c r="A188" s="145">
        <v>3233</v>
      </c>
      <c r="B188" s="146" t="s">
        <v>3871</v>
      </c>
      <c r="C188" s="345">
        <v>177</v>
      </c>
      <c r="D188" s="149">
        <v>191584</v>
      </c>
      <c r="E188" s="149">
        <v>205669</v>
      </c>
      <c r="F188" s="148">
        <f t="shared" si="2"/>
        <v>107.35186654417905</v>
      </c>
    </row>
    <row r="189" spans="1:6" s="8" customFormat="1" x14ac:dyDescent="0.2">
      <c r="A189" s="145">
        <v>3234</v>
      </c>
      <c r="B189" s="146" t="s">
        <v>3872</v>
      </c>
      <c r="C189" s="345">
        <v>178</v>
      </c>
      <c r="D189" s="149">
        <v>452792</v>
      </c>
      <c r="E189" s="149">
        <v>454128</v>
      </c>
      <c r="F189" s="148">
        <f t="shared" si="2"/>
        <v>100.29505821657627</v>
      </c>
    </row>
    <row r="190" spans="1:6" s="8" customFormat="1" x14ac:dyDescent="0.2">
      <c r="A190" s="145">
        <v>3235</v>
      </c>
      <c r="B190" s="146" t="s">
        <v>3873</v>
      </c>
      <c r="C190" s="345">
        <v>179</v>
      </c>
      <c r="D190" s="149">
        <v>173543</v>
      </c>
      <c r="E190" s="149">
        <v>150159</v>
      </c>
      <c r="F190" s="148">
        <f t="shared" si="2"/>
        <v>86.525529695810249</v>
      </c>
    </row>
    <row r="191" spans="1:6" s="8" customFormat="1" x14ac:dyDescent="0.2">
      <c r="A191" s="145">
        <v>3236</v>
      </c>
      <c r="B191" s="146" t="s">
        <v>3874</v>
      </c>
      <c r="C191" s="345">
        <v>180</v>
      </c>
      <c r="D191" s="149">
        <v>258883</v>
      </c>
      <c r="E191" s="149">
        <v>395024</v>
      </c>
      <c r="F191" s="148">
        <f t="shared" si="2"/>
        <v>152.58784856479568</v>
      </c>
    </row>
    <row r="192" spans="1:6" s="8" customFormat="1" x14ac:dyDescent="0.2">
      <c r="A192" s="145">
        <v>3237</v>
      </c>
      <c r="B192" s="146" t="s">
        <v>3875</v>
      </c>
      <c r="C192" s="345">
        <v>181</v>
      </c>
      <c r="D192" s="149">
        <v>745959</v>
      </c>
      <c r="E192" s="149">
        <v>712356</v>
      </c>
      <c r="F192" s="148">
        <f t="shared" si="2"/>
        <v>95.495328831745439</v>
      </c>
    </row>
    <row r="193" spans="1:6" s="8" customFormat="1" x14ac:dyDescent="0.2">
      <c r="A193" s="145">
        <v>3238</v>
      </c>
      <c r="B193" s="146" t="s">
        <v>702</v>
      </c>
      <c r="C193" s="345">
        <v>182</v>
      </c>
      <c r="D193" s="149">
        <v>15784</v>
      </c>
      <c r="E193" s="149">
        <v>62297</v>
      </c>
      <c r="F193" s="148">
        <f t="shared" si="2"/>
        <v>394.68449062341608</v>
      </c>
    </row>
    <row r="194" spans="1:6" s="8" customFormat="1" x14ac:dyDescent="0.2">
      <c r="A194" s="145">
        <v>3239</v>
      </c>
      <c r="B194" s="146" t="s">
        <v>703</v>
      </c>
      <c r="C194" s="345">
        <v>183</v>
      </c>
      <c r="D194" s="149">
        <v>226940</v>
      </c>
      <c r="E194" s="149">
        <v>203698</v>
      </c>
      <c r="F194" s="148">
        <f t="shared" si="2"/>
        <v>89.758526482770776</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349386</v>
      </c>
      <c r="E196" s="147">
        <f>SUM(E197:E203)</f>
        <v>227696</v>
      </c>
      <c r="F196" s="150">
        <f t="shared" si="2"/>
        <v>65.170327374308073</v>
      </c>
    </row>
    <row r="197" spans="1:6" s="8" customFormat="1" x14ac:dyDescent="0.2">
      <c r="A197" s="145">
        <v>3291</v>
      </c>
      <c r="B197" s="151" t="s">
        <v>1965</v>
      </c>
      <c r="C197" s="345">
        <v>186</v>
      </c>
      <c r="D197" s="149">
        <v>161393</v>
      </c>
      <c r="E197" s="149">
        <v>53805</v>
      </c>
      <c r="F197" s="148">
        <f t="shared" si="2"/>
        <v>33.337877107433407</v>
      </c>
    </row>
    <row r="198" spans="1:6" s="8" customFormat="1" x14ac:dyDescent="0.2">
      <c r="A198" s="145">
        <v>3292</v>
      </c>
      <c r="B198" s="146" t="s">
        <v>1966</v>
      </c>
      <c r="C198" s="345">
        <v>187</v>
      </c>
      <c r="D198" s="149">
        <v>108733</v>
      </c>
      <c r="E198" s="149">
        <v>88698</v>
      </c>
      <c r="F198" s="148">
        <f t="shared" si="2"/>
        <v>81.574131128544238</v>
      </c>
    </row>
    <row r="199" spans="1:6" s="8" customFormat="1" x14ac:dyDescent="0.2">
      <c r="A199" s="145">
        <v>3293</v>
      </c>
      <c r="B199" s="146" t="s">
        <v>1967</v>
      </c>
      <c r="C199" s="345">
        <v>188</v>
      </c>
      <c r="D199" s="149">
        <v>19921</v>
      </c>
      <c r="E199" s="149">
        <v>38465</v>
      </c>
      <c r="F199" s="148">
        <f t="shared" si="2"/>
        <v>193.0876964007831</v>
      </c>
    </row>
    <row r="200" spans="1:6" s="8" customFormat="1" x14ac:dyDescent="0.2">
      <c r="A200" s="145">
        <v>3294</v>
      </c>
      <c r="B200" s="146" t="s">
        <v>2313</v>
      </c>
      <c r="C200" s="345">
        <v>189</v>
      </c>
      <c r="D200" s="149">
        <v>55652</v>
      </c>
      <c r="E200" s="149">
        <v>43375</v>
      </c>
      <c r="F200" s="148">
        <f t="shared" si="2"/>
        <v>77.939696686552139</v>
      </c>
    </row>
    <row r="201" spans="1:6" s="8" customFormat="1" x14ac:dyDescent="0.2">
      <c r="A201" s="145">
        <v>3295</v>
      </c>
      <c r="B201" s="146" t="s">
        <v>3585</v>
      </c>
      <c r="C201" s="345">
        <v>190</v>
      </c>
      <c r="D201" s="149">
        <v>2097</v>
      </c>
      <c r="E201" s="149">
        <v>3023</v>
      </c>
      <c r="F201" s="148">
        <f t="shared" si="2"/>
        <v>144.1583214115403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1590</v>
      </c>
      <c r="E203" s="149">
        <v>330</v>
      </c>
      <c r="F203" s="148">
        <f t="shared" si="2"/>
        <v>20.754716981132077</v>
      </c>
    </row>
    <row r="204" spans="1:6" s="8" customFormat="1" x14ac:dyDescent="0.2">
      <c r="A204" s="145">
        <v>34</v>
      </c>
      <c r="B204" s="151" t="s">
        <v>435</v>
      </c>
      <c r="C204" s="345">
        <v>193</v>
      </c>
      <c r="D204" s="147">
        <f>D205+D210+D218</f>
        <v>363161</v>
      </c>
      <c r="E204" s="147">
        <f>E205+E210+E218</f>
        <v>439975</v>
      </c>
      <c r="F204" s="150">
        <f t="shared" si="2"/>
        <v>121.15150029876555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39533</v>
      </c>
      <c r="E210" s="147">
        <f>SUM(E211:E217)</f>
        <v>78291</v>
      </c>
      <c r="F210" s="150">
        <f t="shared" si="3"/>
        <v>198.03961247565326</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v>39533</v>
      </c>
      <c r="E212" s="149">
        <v>78291</v>
      </c>
      <c r="F212" s="148">
        <f t="shared" si="3"/>
        <v>198.03961247565326</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323628</v>
      </c>
      <c r="E218" s="147">
        <f>SUM(E219:E222)</f>
        <v>361684</v>
      </c>
      <c r="F218" s="150">
        <f t="shared" si="3"/>
        <v>111.75918029342331</v>
      </c>
    </row>
    <row r="219" spans="1:6" s="8" customFormat="1" x14ac:dyDescent="0.2">
      <c r="A219" s="145">
        <v>3431</v>
      </c>
      <c r="B219" s="151" t="s">
        <v>3587</v>
      </c>
      <c r="C219" s="345">
        <v>208</v>
      </c>
      <c r="D219" s="149">
        <v>56869</v>
      </c>
      <c r="E219" s="149">
        <v>88453</v>
      </c>
      <c r="F219" s="148">
        <f t="shared" si="3"/>
        <v>155.53816666373595</v>
      </c>
    </row>
    <row r="220" spans="1:6" s="8" customFormat="1" x14ac:dyDescent="0.2">
      <c r="A220" s="145">
        <v>3432</v>
      </c>
      <c r="B220" s="146" t="s">
        <v>75</v>
      </c>
      <c r="C220" s="345">
        <v>209</v>
      </c>
      <c r="D220" s="149">
        <v>220</v>
      </c>
      <c r="E220" s="149">
        <v>79</v>
      </c>
      <c r="F220" s="148">
        <f t="shared" si="3"/>
        <v>35.909090909090907</v>
      </c>
    </row>
    <row r="221" spans="1:6" s="8" customFormat="1" x14ac:dyDescent="0.2">
      <c r="A221" s="145">
        <v>3433</v>
      </c>
      <c r="B221" s="146" t="s">
        <v>1860</v>
      </c>
      <c r="C221" s="345">
        <v>210</v>
      </c>
      <c r="D221" s="149">
        <v>222735</v>
      </c>
      <c r="E221" s="149">
        <v>145046</v>
      </c>
      <c r="F221" s="148">
        <f t="shared" si="3"/>
        <v>65.120434597167034</v>
      </c>
    </row>
    <row r="222" spans="1:6" s="8" customFormat="1" x14ac:dyDescent="0.2">
      <c r="A222" s="145">
        <v>3434</v>
      </c>
      <c r="B222" s="146" t="s">
        <v>1861</v>
      </c>
      <c r="C222" s="345">
        <v>211</v>
      </c>
      <c r="D222" s="149">
        <v>43804</v>
      </c>
      <c r="E222" s="149">
        <v>128106</v>
      </c>
      <c r="F222" s="148">
        <f t="shared" si="3"/>
        <v>292.45274404164002</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840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840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v>250</v>
      </c>
      <c r="F281" s="148" t="str">
        <f t="shared" si="4"/>
        <v>-</v>
      </c>
    </row>
    <row r="282" spans="1:6" s="8" customFormat="1" x14ac:dyDescent="0.2">
      <c r="A282" s="145" t="s">
        <v>1546</v>
      </c>
      <c r="B282" s="146" t="s">
        <v>1501</v>
      </c>
      <c r="C282" s="345">
        <v>271</v>
      </c>
      <c r="D282" s="149"/>
      <c r="E282" s="149">
        <v>590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30919337</v>
      </c>
      <c r="E292" s="147">
        <f>E159-E290+E291</f>
        <v>35145413</v>
      </c>
      <c r="F292" s="150">
        <f t="shared" si="4"/>
        <v>113.66806797959477</v>
      </c>
    </row>
    <row r="293" spans="1:6" s="8" customFormat="1" x14ac:dyDescent="0.2">
      <c r="A293" s="145" t="s">
        <v>1215</v>
      </c>
      <c r="B293" s="146" t="s">
        <v>3441</v>
      </c>
      <c r="C293" s="345">
        <v>282</v>
      </c>
      <c r="D293" s="147">
        <f>IF(D12&gt;=D292,D12-D292,0)</f>
        <v>4365705</v>
      </c>
      <c r="E293" s="147">
        <f>IF(E12&gt;=E292,E12-E292,0)</f>
        <v>6125505</v>
      </c>
      <c r="F293" s="150">
        <f t="shared" si="4"/>
        <v>140.30964071095048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3984539</v>
      </c>
      <c r="E295" s="149">
        <v>6549008</v>
      </c>
      <c r="F295" s="148">
        <f t="shared" si="4"/>
        <v>164.36049440098338</v>
      </c>
    </row>
    <row r="296" spans="1:6" s="8" customFormat="1" x14ac:dyDescent="0.2">
      <c r="A296" s="145">
        <v>92221</v>
      </c>
      <c r="B296" s="146" t="s">
        <v>4282</v>
      </c>
      <c r="C296" s="345">
        <v>285</v>
      </c>
      <c r="D296" s="149"/>
      <c r="E296" s="149">
        <v>0</v>
      </c>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12966</v>
      </c>
      <c r="E301" s="147">
        <f>E302+E314+E347+E351</f>
        <v>12180</v>
      </c>
      <c r="F301" s="150">
        <f t="shared" ref="F301:F364" si="5">IF(D301&lt;&gt;0,IF(E301/D301&gt;=100,"&gt;&gt;100",E301/D301*100),"-")</f>
        <v>93.937991670522905</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12966</v>
      </c>
      <c r="E314" s="147">
        <f>E315+E320+E329+E334+E339+E342</f>
        <v>12180</v>
      </c>
      <c r="F314" s="150">
        <f t="shared" si="5"/>
        <v>93.937991670522905</v>
      </c>
    </row>
    <row r="315" spans="1:6" s="8" customFormat="1" x14ac:dyDescent="0.2">
      <c r="A315" s="145">
        <v>721</v>
      </c>
      <c r="B315" s="146" t="s">
        <v>3242</v>
      </c>
      <c r="C315" s="345">
        <v>303</v>
      </c>
      <c r="D315" s="147">
        <f>SUM(D316:D319)</f>
        <v>12966</v>
      </c>
      <c r="E315" s="147">
        <f>SUM(E316:E319)</f>
        <v>12180</v>
      </c>
      <c r="F315" s="150">
        <f t="shared" si="5"/>
        <v>93.937991670522905</v>
      </c>
    </row>
    <row r="316" spans="1:6" s="8" customFormat="1" x14ac:dyDescent="0.2">
      <c r="A316" s="145">
        <v>7211</v>
      </c>
      <c r="B316" s="146" t="s">
        <v>382</v>
      </c>
      <c r="C316" s="345">
        <v>304</v>
      </c>
      <c r="D316" s="149">
        <v>12966</v>
      </c>
      <c r="E316" s="149">
        <v>12180</v>
      </c>
      <c r="F316" s="148">
        <f t="shared" si="5"/>
        <v>93.937991670522905</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8133607</v>
      </c>
      <c r="E353" s="147">
        <f>E354+E366+E399+E403+E405</f>
        <v>5806305</v>
      </c>
      <c r="F353" s="150">
        <f t="shared" si="5"/>
        <v>71.386593918294793</v>
      </c>
    </row>
    <row r="354" spans="1:6" s="8" customFormat="1" x14ac:dyDescent="0.2">
      <c r="A354" s="145">
        <v>41</v>
      </c>
      <c r="B354" s="146" t="s">
        <v>3020</v>
      </c>
      <c r="C354" s="345">
        <v>342</v>
      </c>
      <c r="D354" s="147">
        <f>D355+D359</f>
        <v>34181</v>
      </c>
      <c r="E354" s="147">
        <f>E355+E359</f>
        <v>142042</v>
      </c>
      <c r="F354" s="150">
        <f t="shared" si="5"/>
        <v>415.55835113074517</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34181</v>
      </c>
      <c r="E359" s="147">
        <f>SUM(E360:E365)</f>
        <v>142042</v>
      </c>
      <c r="F359" s="150">
        <f t="shared" si="5"/>
        <v>415.55835113074517</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v>34181</v>
      </c>
      <c r="E362" s="149">
        <v>142042</v>
      </c>
      <c r="F362" s="148">
        <f t="shared" si="5"/>
        <v>415.55835113074517</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2918632</v>
      </c>
      <c r="E366" s="147">
        <f>E367+E372+E381+E386+E391+E394</f>
        <v>1192309</v>
      </c>
      <c r="F366" s="150">
        <f t="shared" si="6"/>
        <v>40.851638712931262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1588227</v>
      </c>
      <c r="E372" s="147">
        <f>SUM(E373:E380)</f>
        <v>876003</v>
      </c>
      <c r="F372" s="150">
        <f t="shared" si="6"/>
        <v>55.156032481502962</v>
      </c>
    </row>
    <row r="373" spans="1:6" s="8" customFormat="1" x14ac:dyDescent="0.2">
      <c r="A373" s="145">
        <v>4221</v>
      </c>
      <c r="B373" s="146" t="s">
        <v>3941</v>
      </c>
      <c r="C373" s="345">
        <v>361</v>
      </c>
      <c r="D373" s="149">
        <v>388298</v>
      </c>
      <c r="E373" s="149">
        <v>408576</v>
      </c>
      <c r="F373" s="148">
        <f t="shared" si="6"/>
        <v>105.22227773514157</v>
      </c>
    </row>
    <row r="374" spans="1:6" s="8" customFormat="1" x14ac:dyDescent="0.2">
      <c r="A374" s="145">
        <v>4222</v>
      </c>
      <c r="B374" s="146" t="s">
        <v>3965</v>
      </c>
      <c r="C374" s="345">
        <v>362</v>
      </c>
      <c r="D374" s="149">
        <v>120539</v>
      </c>
      <c r="E374" s="149">
        <v>14384</v>
      </c>
      <c r="F374" s="148">
        <f t="shared" si="6"/>
        <v>11.93306730601714</v>
      </c>
    </row>
    <row r="375" spans="1:6" s="8" customFormat="1" x14ac:dyDescent="0.2">
      <c r="A375" s="145">
        <v>4223</v>
      </c>
      <c r="B375" s="146" t="s">
        <v>3943</v>
      </c>
      <c r="C375" s="345">
        <v>363</v>
      </c>
      <c r="D375" s="149">
        <v>106812</v>
      </c>
      <c r="E375" s="149">
        <v>100923</v>
      </c>
      <c r="F375" s="148">
        <f t="shared" si="6"/>
        <v>94.486574542186275</v>
      </c>
    </row>
    <row r="376" spans="1:6" s="8" customFormat="1" x14ac:dyDescent="0.2">
      <c r="A376" s="145">
        <v>4224</v>
      </c>
      <c r="B376" s="146" t="s">
        <v>3944</v>
      </c>
      <c r="C376" s="345">
        <v>364</v>
      </c>
      <c r="D376" s="149">
        <v>832051</v>
      </c>
      <c r="E376" s="149">
        <v>321160</v>
      </c>
      <c r="F376" s="148">
        <f t="shared" si="6"/>
        <v>38.598595518784308</v>
      </c>
    </row>
    <row r="377" spans="1:6" s="8" customFormat="1" x14ac:dyDescent="0.2">
      <c r="A377" s="145">
        <v>4225</v>
      </c>
      <c r="B377" s="146" t="s">
        <v>3945</v>
      </c>
      <c r="C377" s="345">
        <v>365</v>
      </c>
      <c r="D377" s="149">
        <v>8800</v>
      </c>
      <c r="E377" s="149">
        <v>30960</v>
      </c>
      <c r="F377" s="148">
        <f t="shared" si="6"/>
        <v>351.81818181818181</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131727</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1330405</v>
      </c>
      <c r="E394" s="147">
        <f>SUM(E395:E398)</f>
        <v>316306</v>
      </c>
      <c r="F394" s="150">
        <f t="shared" si="6"/>
        <v>23.775166208786047</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1330405</v>
      </c>
      <c r="E396" s="149">
        <v>316306</v>
      </c>
      <c r="F396" s="148">
        <f t="shared" si="6"/>
        <v>23.775166208786047</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5180794</v>
      </c>
      <c r="E405" s="147">
        <f>SUM(E406:E409)</f>
        <v>4471954</v>
      </c>
      <c r="F405" s="150">
        <f t="shared" si="6"/>
        <v>86.317927329285808</v>
      </c>
    </row>
    <row r="406" spans="1:6" s="8" customFormat="1" x14ac:dyDescent="0.2">
      <c r="A406" s="145">
        <v>451</v>
      </c>
      <c r="B406" s="146" t="s">
        <v>2199</v>
      </c>
      <c r="C406" s="345">
        <v>394</v>
      </c>
      <c r="D406" s="149">
        <v>5090794</v>
      </c>
      <c r="E406" s="149">
        <v>4471954</v>
      </c>
      <c r="F406" s="148">
        <f t="shared" si="6"/>
        <v>87.843939471917338</v>
      </c>
    </row>
    <row r="407" spans="1:6" s="8" customFormat="1" x14ac:dyDescent="0.2">
      <c r="A407" s="145">
        <v>452</v>
      </c>
      <c r="B407" s="146" t="s">
        <v>1129</v>
      </c>
      <c r="C407" s="345">
        <v>395</v>
      </c>
      <c r="D407" s="149">
        <v>90000</v>
      </c>
      <c r="E407" s="149"/>
      <c r="F407" s="148">
        <f t="shared" si="6"/>
        <v>0</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8120641</v>
      </c>
      <c r="E411" s="147">
        <f>IF(E353&gt;=E301, E353-E301, 0)</f>
        <v>5794125</v>
      </c>
      <c r="F411" s="150">
        <f t="shared" si="6"/>
        <v>71.35058673323941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4811529</v>
      </c>
      <c r="E413" s="149">
        <v>11130934</v>
      </c>
      <c r="F413" s="148">
        <f t="shared" si="6"/>
        <v>231.33881142564036</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35298008</v>
      </c>
      <c r="E415" s="147">
        <f>E12+E301</f>
        <v>41283098</v>
      </c>
      <c r="F415" s="150">
        <f t="shared" si="6"/>
        <v>116.95588600920483</v>
      </c>
    </row>
    <row r="416" spans="1:6" s="8" customFormat="1" x14ac:dyDescent="0.2">
      <c r="A416" s="145" t="s">
        <v>1215</v>
      </c>
      <c r="B416" s="146" t="s">
        <v>1993</v>
      </c>
      <c r="C416" s="345">
        <v>404</v>
      </c>
      <c r="D416" s="147">
        <f>D292+D353</f>
        <v>39052944</v>
      </c>
      <c r="E416" s="147">
        <f>E292+E353</f>
        <v>40951718</v>
      </c>
      <c r="F416" s="150">
        <f t="shared" si="6"/>
        <v>104.86205086100551</v>
      </c>
    </row>
    <row r="417" spans="1:6" s="8" customFormat="1" x14ac:dyDescent="0.2">
      <c r="A417" s="145" t="s">
        <v>1215</v>
      </c>
      <c r="B417" s="146" t="s">
        <v>1994</v>
      </c>
      <c r="C417" s="345">
        <v>405</v>
      </c>
      <c r="D417" s="147">
        <f>IF(D415&gt;=D416,D415-D416,0)</f>
        <v>0</v>
      </c>
      <c r="E417" s="147">
        <f>IF(E415&gt;=E416,E415-E416,0)</f>
        <v>331380</v>
      </c>
      <c r="F417" s="150" t="str">
        <f t="shared" si="6"/>
        <v>-</v>
      </c>
    </row>
    <row r="418" spans="1:6" s="8" customFormat="1" x14ac:dyDescent="0.2">
      <c r="A418" s="145" t="s">
        <v>1215</v>
      </c>
      <c r="B418" s="146" t="s">
        <v>1995</v>
      </c>
      <c r="C418" s="345">
        <v>406</v>
      </c>
      <c r="D418" s="147">
        <f>IF(D416&gt;=D415,D416-D415,0)</f>
        <v>3754936</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826990</v>
      </c>
      <c r="E420" s="147">
        <f>IF(E296-E295+E413-E412&gt;=0,E296-E295+E413-E412,0)</f>
        <v>4581926</v>
      </c>
      <c r="F420" s="150">
        <f t="shared" si="6"/>
        <v>554.04853746720028</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35298008</v>
      </c>
      <c r="E642" s="147">
        <f>E415+E423</f>
        <v>41283098</v>
      </c>
      <c r="F642" s="148">
        <f t="shared" si="10"/>
        <v>116.95588600920483</v>
      </c>
    </row>
    <row r="643" spans="1:6" s="8" customFormat="1" x14ac:dyDescent="0.2">
      <c r="A643" s="145" t="s">
        <v>1215</v>
      </c>
      <c r="B643" s="146" t="s">
        <v>1246</v>
      </c>
      <c r="C643" s="345">
        <v>630</v>
      </c>
      <c r="D643" s="147">
        <f>D416+D531</f>
        <v>39052944</v>
      </c>
      <c r="E643" s="147">
        <f>E416+E531</f>
        <v>40951718</v>
      </c>
      <c r="F643" s="148">
        <f t="shared" si="10"/>
        <v>104.86205086100551</v>
      </c>
    </row>
    <row r="644" spans="1:6" s="8" customFormat="1" x14ac:dyDescent="0.2">
      <c r="A644" s="145" t="s">
        <v>1215</v>
      </c>
      <c r="B644" s="146" t="s">
        <v>1247</v>
      </c>
      <c r="C644" s="345">
        <v>631</v>
      </c>
      <c r="D644" s="147">
        <f>IF(D642&gt;=D643,D642-D643,0)</f>
        <v>0</v>
      </c>
      <c r="E644" s="147">
        <f>IF(E642&gt;=E643,E642-E643,0)</f>
        <v>331380</v>
      </c>
      <c r="F644" s="148" t="str">
        <f t="shared" si="10"/>
        <v>-</v>
      </c>
    </row>
    <row r="645" spans="1:6" s="8" customFormat="1" x14ac:dyDescent="0.2">
      <c r="A645" s="145" t="s">
        <v>1215</v>
      </c>
      <c r="B645" s="146" t="s">
        <v>1248</v>
      </c>
      <c r="C645" s="345">
        <v>632</v>
      </c>
      <c r="D645" s="147">
        <f>IF(D643&gt;=D642,D643-D642,0)</f>
        <v>3754936</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826990</v>
      </c>
      <c r="E647" s="147">
        <f>IF(E420-E419+E641-E640&gt;=0,E420-E419+E641-E640,0)</f>
        <v>4581926</v>
      </c>
      <c r="F647" s="148">
        <f t="shared" si="10"/>
        <v>554.04853746720028</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4581926</v>
      </c>
      <c r="E649" s="147">
        <f>IF(E645+E647-E644-E646&gt;=0,E645+E647-E644-E646,0)</f>
        <v>4250546</v>
      </c>
      <c r="F649" s="148">
        <f t="shared" si="10"/>
        <v>92.767670189348323</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2174107</v>
      </c>
      <c r="E652" s="149">
        <v>95186</v>
      </c>
      <c r="F652" s="148">
        <f t="shared" ref="F652:F677" si="11">IF(D652&lt;&gt;0,IF(E652/D652&gt;=100,"&gt;&gt;100",E652/D652*100),"-")</f>
        <v>4.3781653800847895</v>
      </c>
    </row>
    <row r="653" spans="1:6" s="8" customFormat="1" x14ac:dyDescent="0.2">
      <c r="A653" s="145" t="s">
        <v>1208</v>
      </c>
      <c r="B653" s="146" t="s">
        <v>2750</v>
      </c>
      <c r="C653" s="345">
        <v>639</v>
      </c>
      <c r="D653" s="149">
        <v>35533712</v>
      </c>
      <c r="E653" s="149">
        <v>41661165</v>
      </c>
      <c r="F653" s="148">
        <f t="shared" si="11"/>
        <v>117.24405544796446</v>
      </c>
    </row>
    <row r="654" spans="1:6" s="8" customFormat="1" x14ac:dyDescent="0.2">
      <c r="A654" s="145" t="s">
        <v>1209</v>
      </c>
      <c r="B654" s="146" t="s">
        <v>3586</v>
      </c>
      <c r="C654" s="345">
        <v>640</v>
      </c>
      <c r="D654" s="149">
        <v>37612633</v>
      </c>
      <c r="E654" s="149">
        <v>41540198</v>
      </c>
      <c r="F654" s="148">
        <f t="shared" si="11"/>
        <v>110.44214320225866</v>
      </c>
    </row>
    <row r="655" spans="1:6" s="8" customFormat="1" x14ac:dyDescent="0.2">
      <c r="A655" s="145">
        <v>11</v>
      </c>
      <c r="B655" s="146" t="s">
        <v>181</v>
      </c>
      <c r="C655" s="345">
        <v>641</v>
      </c>
      <c r="D655" s="147">
        <f>+D652+D653-D654</f>
        <v>95186</v>
      </c>
      <c r="E655" s="147">
        <f>+E652+E653-E654</f>
        <v>216153</v>
      </c>
      <c r="F655" s="150">
        <f t="shared" si="11"/>
        <v>227.0848654213855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156</v>
      </c>
      <c r="E657" s="149">
        <v>166</v>
      </c>
      <c r="F657" s="148">
        <f t="shared" si="11"/>
        <v>106.41025641025641</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144</v>
      </c>
      <c r="E659" s="149">
        <v>152</v>
      </c>
      <c r="F659" s="148">
        <f t="shared" si="11"/>
        <v>105.55555555555556</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30000</v>
      </c>
      <c r="E664" s="149"/>
      <c r="F664" s="148">
        <f t="shared" si="11"/>
        <v>0</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167849</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439360</v>
      </c>
      <c r="E700" s="149">
        <v>209613</v>
      </c>
      <c r="F700" s="148"/>
    </row>
    <row r="701" spans="1:6" s="8" customFormat="1" x14ac:dyDescent="0.2">
      <c r="A701" s="145">
        <v>31214</v>
      </c>
      <c r="B701" s="146" t="s">
        <v>3796</v>
      </c>
      <c r="C701" s="345">
        <v>687</v>
      </c>
      <c r="D701" s="149">
        <v>32000</v>
      </c>
      <c r="E701" s="149">
        <v>32000</v>
      </c>
      <c r="F701" s="148">
        <f>IF(D701&lt;&gt;0,IF(E701/D701&gt;=100,"&gt;&gt;100",E701/D701*100),"-")</f>
        <v>100</v>
      </c>
    </row>
    <row r="702" spans="1:6" s="8" customFormat="1" x14ac:dyDescent="0.2">
      <c r="A702" s="145">
        <v>31215</v>
      </c>
      <c r="B702" s="146" t="s">
        <v>1641</v>
      </c>
      <c r="C702" s="345">
        <v>688</v>
      </c>
      <c r="D702" s="149">
        <v>79246</v>
      </c>
      <c r="E702" s="149">
        <v>65591</v>
      </c>
      <c r="F702" s="148">
        <f>IF(D702&lt;&gt;0,IF(E702/D702&gt;=100,"&gt;&gt;100",E702/D702*100),"-")</f>
        <v>82.768846377104211</v>
      </c>
    </row>
    <row r="703" spans="1:6" s="8" customFormat="1" x14ac:dyDescent="0.2">
      <c r="A703" s="145">
        <v>32121</v>
      </c>
      <c r="B703" s="146" t="s">
        <v>3797</v>
      </c>
      <c r="C703" s="345">
        <v>689</v>
      </c>
      <c r="D703" s="149">
        <v>703288</v>
      </c>
      <c r="E703" s="149">
        <v>843317</v>
      </c>
      <c r="F703" s="148">
        <f>IF(D703&lt;&gt;0,IF(E703/D703&gt;=100,"&gt;&gt;100",E703/D703*100),"-")</f>
        <v>119.91061983142042</v>
      </c>
    </row>
    <row r="704" spans="1:6" s="8" customFormat="1" x14ac:dyDescent="0.2">
      <c r="A704" s="152" t="s">
        <v>1302</v>
      </c>
      <c r="B704" s="153" t="s">
        <v>1303</v>
      </c>
      <c r="C704" s="345">
        <v>690</v>
      </c>
      <c r="D704" s="149">
        <v>173543</v>
      </c>
      <c r="E704" s="149">
        <v>150159</v>
      </c>
      <c r="F704" s="148"/>
    </row>
    <row r="705" spans="1:6" s="8" customFormat="1" x14ac:dyDescent="0.2">
      <c r="A705" s="145" t="s">
        <v>1642</v>
      </c>
      <c r="B705" s="146" t="s">
        <v>135</v>
      </c>
      <c r="C705" s="345">
        <v>691</v>
      </c>
      <c r="D705" s="149">
        <v>20730</v>
      </c>
      <c r="E705" s="149">
        <v>4205</v>
      </c>
      <c r="F705" s="148">
        <f>IF(D705&lt;&gt;0,IF(E705/D705&gt;=100,"&gt;&gt;100",E705/D705*100),"-")</f>
        <v>20.284611673902557</v>
      </c>
    </row>
    <row r="706" spans="1:6" s="8" customFormat="1" x14ac:dyDescent="0.2">
      <c r="A706" s="145" t="s">
        <v>3798</v>
      </c>
      <c r="B706" s="146" t="s">
        <v>3799</v>
      </c>
      <c r="C706" s="345">
        <v>692</v>
      </c>
      <c r="D706" s="149">
        <v>128002</v>
      </c>
      <c r="E706" s="149">
        <v>84481</v>
      </c>
      <c r="F706" s="148">
        <f>IF(D706&lt;&gt;0,IF(E706/D706&gt;=100,"&gt;&gt;100",E706/D706*100),"-")</f>
        <v>65.999750003906186</v>
      </c>
    </row>
    <row r="707" spans="1:6" s="8" customFormat="1" x14ac:dyDescent="0.2">
      <c r="A707" s="145" t="s">
        <v>3800</v>
      </c>
      <c r="B707" s="146" t="s">
        <v>3801</v>
      </c>
      <c r="C707" s="345">
        <v>693</v>
      </c>
      <c r="D707" s="149">
        <v>406680</v>
      </c>
      <c r="E707" s="149">
        <v>407669</v>
      </c>
      <c r="F707" s="148">
        <f>IF(D707&lt;&gt;0,IF(E707/D707&gt;=100,"&gt;&gt;100",E707/D707*100),"-")</f>
        <v>100.2431887479099</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76418</v>
      </c>
      <c r="E710" s="149">
        <v>53805</v>
      </c>
      <c r="F710" s="148">
        <f t="shared" ref="F710:F773" si="13">IF(D710&lt;&gt;0,IF(E710/D710&gt;=100,"&gt;&gt;100",E710/D710*100),"-")</f>
        <v>70.408804208432556</v>
      </c>
    </row>
    <row r="711" spans="1:6" s="8" customFormat="1" x14ac:dyDescent="0.2">
      <c r="A711" s="145" t="s">
        <v>1135</v>
      </c>
      <c r="B711" s="146" t="s">
        <v>1136</v>
      </c>
      <c r="C711" s="345">
        <v>697</v>
      </c>
      <c r="D711" s="149">
        <v>56553</v>
      </c>
      <c r="E711" s="149">
        <v>47993</v>
      </c>
      <c r="F711" s="148">
        <f t="shared" si="13"/>
        <v>84.863756122575282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v>39533</v>
      </c>
      <c r="E724" s="149">
        <v>78291</v>
      </c>
      <c r="F724" s="148">
        <f t="shared" si="13"/>
        <v>198.03961247565326</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Valentina Mirtić,mag.oec.</v>
      </c>
      <c r="D995" s="293"/>
      <c r="E995" s="293"/>
    </row>
    <row r="996" spans="1:5" ht="15" customHeight="1" x14ac:dyDescent="0.2">
      <c r="A996" s="291" t="str">
        <f>IF(RefStr!H27="","Telefon za kontakt: _________________","Telefon za kontakt: " &amp; RefStr!H27)</f>
        <v>Telefon za kontakt: 014684401</v>
      </c>
      <c r="C996" s="292"/>
    </row>
    <row r="997" spans="1:5" ht="15" customHeight="1" x14ac:dyDescent="0.2">
      <c r="A997" s="291" t="str">
        <f>IF(RefStr!H33="","Odgovorna osoba: _____________________________","Odgovorna osoba: " &amp; RefStr!H33)</f>
        <v>Odgovorna osoba: Marinko Artuković, prim.dr.sc.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90" activePane="bottomLeft" state="frozen"/>
      <selection pane="bottomLeft" activeCell="E289" sqref="E28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25798</v>
      </c>
      <c r="C4" s="429"/>
      <c r="D4" s="429"/>
      <c r="E4" s="430">
        <f>SUM(Skriveni!G977:G1286)</f>
        <v>157810069.45800003</v>
      </c>
      <c r="F4" s="431"/>
    </row>
    <row r="5" spans="1:6" ht="15" customHeight="1" x14ac:dyDescent="0.2">
      <c r="B5" s="428" t="str">
        <f>"Naziv: "&amp;IF(RefStr!B10&lt;&gt;"",RefStr!B10,"_______________________________________")</f>
        <v>Naziv: Specijalna bolnica za plućne bolesti</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8610 Djelatnosti bolnica</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24686697</v>
      </c>
      <c r="E12" s="96">
        <f>E13+E74</f>
        <v>30055169</v>
      </c>
      <c r="F12" s="123">
        <f t="shared" ref="F12:F75" si="0">IF(D12&gt;0,IF(E12/D12&gt;=100,"&gt;&gt;100",E12/D12*100),"-")</f>
        <v>121.74641670370079</v>
      </c>
    </row>
    <row r="13" spans="1:6" s="3" customFormat="1" x14ac:dyDescent="0.2">
      <c r="A13" s="132">
        <v>0</v>
      </c>
      <c r="B13" s="314" t="s">
        <v>521</v>
      </c>
      <c r="C13" s="303">
        <v>2</v>
      </c>
      <c r="D13" s="97">
        <f>D14+D18+D57+D58+D62+D69</f>
        <v>23828809</v>
      </c>
      <c r="E13" s="97">
        <f>E14+E18+E57+E58+E62+E69</f>
        <v>27855012</v>
      </c>
      <c r="F13" s="124">
        <f t="shared" si="0"/>
        <v>116.89636691451931</v>
      </c>
    </row>
    <row r="14" spans="1:6" s="3" customFormat="1" x14ac:dyDescent="0.2">
      <c r="A14" s="132" t="s">
        <v>1564</v>
      </c>
      <c r="B14" s="314" t="s">
        <v>3259</v>
      </c>
      <c r="C14" s="303">
        <v>3</v>
      </c>
      <c r="D14" s="97">
        <f>D15+D16-D17</f>
        <v>4337450</v>
      </c>
      <c r="E14" s="97">
        <f>E15+E16-E17</f>
        <v>4479492</v>
      </c>
      <c r="F14" s="124">
        <f t="shared" si="0"/>
        <v>103.27478126549011</v>
      </c>
    </row>
    <row r="15" spans="1:6" s="3" customFormat="1" x14ac:dyDescent="0.2">
      <c r="A15" s="132" t="s">
        <v>3260</v>
      </c>
      <c r="B15" s="314" t="s">
        <v>3261</v>
      </c>
      <c r="C15" s="303">
        <v>4</v>
      </c>
      <c r="D15" s="94">
        <v>3732723</v>
      </c>
      <c r="E15" s="94">
        <v>3732723</v>
      </c>
      <c r="F15" s="125">
        <f t="shared" si="0"/>
        <v>100</v>
      </c>
    </row>
    <row r="16" spans="1:6" s="3" customFormat="1" x14ac:dyDescent="0.2">
      <c r="A16" s="132" t="s">
        <v>3262</v>
      </c>
      <c r="B16" s="314" t="s">
        <v>358</v>
      </c>
      <c r="C16" s="303">
        <v>5</v>
      </c>
      <c r="D16" s="94">
        <v>604727</v>
      </c>
      <c r="E16" s="94">
        <v>746769</v>
      </c>
      <c r="F16" s="125">
        <f t="shared" si="0"/>
        <v>123.48861552402985</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19311771</v>
      </c>
      <c r="E18" s="97">
        <f>E19+E25+E35+E41+E47+E51</f>
        <v>23179252</v>
      </c>
      <c r="F18" s="124">
        <f t="shared" si="0"/>
        <v>120.02654753932201</v>
      </c>
    </row>
    <row r="19" spans="1:6" s="3" customFormat="1" x14ac:dyDescent="0.2">
      <c r="A19" s="315" t="s">
        <v>362</v>
      </c>
      <c r="B19" s="314" t="s">
        <v>3928</v>
      </c>
      <c r="C19" s="303">
        <v>8</v>
      </c>
      <c r="D19" s="97">
        <f>SUM(D20:D23)-D24</f>
        <v>10152630</v>
      </c>
      <c r="E19" s="97">
        <f>SUM(E20:E23)-E24</f>
        <v>13948876</v>
      </c>
      <c r="F19" s="124">
        <f t="shared" si="0"/>
        <v>137.39174972396316</v>
      </c>
    </row>
    <row r="20" spans="1:6" s="3" customFormat="1" x14ac:dyDescent="0.2">
      <c r="A20" s="132" t="s">
        <v>363</v>
      </c>
      <c r="B20" s="314" t="s">
        <v>382</v>
      </c>
      <c r="C20" s="303">
        <v>9</v>
      </c>
      <c r="D20" s="94">
        <v>16814</v>
      </c>
      <c r="E20" s="94">
        <v>16814</v>
      </c>
      <c r="F20" s="125">
        <f t="shared" si="0"/>
        <v>100</v>
      </c>
    </row>
    <row r="21" spans="1:6" s="3" customFormat="1" x14ac:dyDescent="0.2">
      <c r="A21" s="132" t="s">
        <v>364</v>
      </c>
      <c r="B21" s="314" t="s">
        <v>383</v>
      </c>
      <c r="C21" s="303">
        <v>10</v>
      </c>
      <c r="D21" s="94">
        <v>18301931</v>
      </c>
      <c r="E21" s="94">
        <v>22773884</v>
      </c>
      <c r="F21" s="125">
        <f t="shared" si="0"/>
        <v>124.43432335090763</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387003</v>
      </c>
      <c r="E23" s="94">
        <v>272575</v>
      </c>
      <c r="F23" s="125">
        <f t="shared" si="0"/>
        <v>70.432270550874293</v>
      </c>
    </row>
    <row r="24" spans="1:6" s="3" customFormat="1" x14ac:dyDescent="0.2">
      <c r="A24" s="132" t="s">
        <v>367</v>
      </c>
      <c r="B24" s="314" t="s">
        <v>1155</v>
      </c>
      <c r="C24" s="303">
        <v>13</v>
      </c>
      <c r="D24" s="94">
        <v>8553118</v>
      </c>
      <c r="E24" s="94">
        <v>9114397</v>
      </c>
      <c r="F24" s="125">
        <f t="shared" si="0"/>
        <v>106.56227354749461</v>
      </c>
    </row>
    <row r="25" spans="1:6" s="3" customFormat="1" x14ac:dyDescent="0.2">
      <c r="A25" s="315" t="s">
        <v>1156</v>
      </c>
      <c r="B25" s="314" t="s">
        <v>1261</v>
      </c>
      <c r="C25" s="303">
        <v>14</v>
      </c>
      <c r="D25" s="97">
        <f>SUM(D26:D33)-D34</f>
        <v>6908512</v>
      </c>
      <c r="E25" s="97">
        <f>SUM(E26:E33)-E34</f>
        <v>7225555</v>
      </c>
      <c r="F25" s="124">
        <f t="shared" si="0"/>
        <v>104.58916478686004</v>
      </c>
    </row>
    <row r="26" spans="1:6" s="3" customFormat="1" x14ac:dyDescent="0.2">
      <c r="A26" s="132" t="s">
        <v>1157</v>
      </c>
      <c r="B26" s="314" t="s">
        <v>3941</v>
      </c>
      <c r="C26" s="303">
        <v>15</v>
      </c>
      <c r="D26" s="94">
        <v>2754086</v>
      </c>
      <c r="E26" s="94">
        <v>3092288</v>
      </c>
      <c r="F26" s="125">
        <f t="shared" si="0"/>
        <v>112.28000868527708</v>
      </c>
    </row>
    <row r="27" spans="1:6" s="3" customFormat="1" x14ac:dyDescent="0.2">
      <c r="A27" s="132" t="s">
        <v>1158</v>
      </c>
      <c r="B27" s="314" t="s">
        <v>3965</v>
      </c>
      <c r="C27" s="303">
        <v>16</v>
      </c>
      <c r="D27" s="94">
        <v>467682</v>
      </c>
      <c r="E27" s="94">
        <v>552441</v>
      </c>
      <c r="F27" s="125">
        <f t="shared" si="0"/>
        <v>118.12321192605231</v>
      </c>
    </row>
    <row r="28" spans="1:6" s="3" customFormat="1" x14ac:dyDescent="0.2">
      <c r="A28" s="132" t="s">
        <v>1159</v>
      </c>
      <c r="B28" s="314" t="s">
        <v>3943</v>
      </c>
      <c r="C28" s="303">
        <v>17</v>
      </c>
      <c r="D28" s="94">
        <v>1078371</v>
      </c>
      <c r="E28" s="94">
        <v>1179294</v>
      </c>
      <c r="F28" s="125">
        <f t="shared" si="0"/>
        <v>109.35883847024819</v>
      </c>
    </row>
    <row r="29" spans="1:6" s="3" customFormat="1" x14ac:dyDescent="0.2">
      <c r="A29" s="132" t="s">
        <v>1160</v>
      </c>
      <c r="B29" s="314" t="s">
        <v>3944</v>
      </c>
      <c r="C29" s="303">
        <v>18</v>
      </c>
      <c r="D29" s="94">
        <v>24564447</v>
      </c>
      <c r="E29" s="94">
        <v>24885607</v>
      </c>
      <c r="F29" s="125">
        <f t="shared" si="0"/>
        <v>101.30741799316712</v>
      </c>
    </row>
    <row r="30" spans="1:6" s="3" customFormat="1" x14ac:dyDescent="0.2">
      <c r="A30" s="132" t="s">
        <v>2449</v>
      </c>
      <c r="B30" s="314" t="s">
        <v>2450</v>
      </c>
      <c r="C30" s="303">
        <v>19</v>
      </c>
      <c r="D30" s="94">
        <v>8800</v>
      </c>
      <c r="E30" s="94">
        <v>39760</v>
      </c>
      <c r="F30" s="125">
        <f t="shared" si="0"/>
        <v>451.81818181818187</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168719</v>
      </c>
      <c r="E32" s="94">
        <v>168719</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22133593</v>
      </c>
      <c r="E34" s="94">
        <v>22692554</v>
      </c>
      <c r="F34" s="125">
        <f t="shared" si="0"/>
        <v>102.52539657704919</v>
      </c>
    </row>
    <row r="35" spans="1:6" s="3" customFormat="1" x14ac:dyDescent="0.2">
      <c r="A35" s="316" t="s">
        <v>2455</v>
      </c>
      <c r="B35" s="314" t="s">
        <v>3133</v>
      </c>
      <c r="C35" s="303">
        <v>24</v>
      </c>
      <c r="D35" s="97">
        <f>SUM(D36:D39)-D40</f>
        <v>168272</v>
      </c>
      <c r="E35" s="97">
        <f>SUM(E36:E39)-E40</f>
        <v>60772</v>
      </c>
      <c r="F35" s="124">
        <f t="shared" si="0"/>
        <v>36.115337073309881</v>
      </c>
    </row>
    <row r="36" spans="1:6" s="3" customFormat="1" x14ac:dyDescent="0.2">
      <c r="A36" s="272" t="s">
        <v>2870</v>
      </c>
      <c r="B36" s="314" t="s">
        <v>3948</v>
      </c>
      <c r="C36" s="303">
        <v>25</v>
      </c>
      <c r="D36" s="94">
        <v>475999</v>
      </c>
      <c r="E36" s="94">
        <v>368499</v>
      </c>
      <c r="F36" s="125">
        <f t="shared" si="0"/>
        <v>77.415918941006183</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307727</v>
      </c>
      <c r="E40" s="94">
        <v>307727</v>
      </c>
      <c r="F40" s="125">
        <f t="shared" si="0"/>
        <v>100</v>
      </c>
    </row>
    <row r="41" spans="1:6" s="3" customFormat="1" x14ac:dyDescent="0.2">
      <c r="A41" s="315" t="s">
        <v>2877</v>
      </c>
      <c r="B41" s="314" t="s">
        <v>3134</v>
      </c>
      <c r="C41" s="303">
        <v>30</v>
      </c>
      <c r="D41" s="97">
        <f>SUM(D42:D45)-D46</f>
        <v>21813</v>
      </c>
      <c r="E41" s="97">
        <f>SUM(E42:E45)-E46</f>
        <v>21813</v>
      </c>
      <c r="F41" s="124">
        <f t="shared" si="0"/>
        <v>100</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v>21813</v>
      </c>
      <c r="E43" s="94">
        <v>21813</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2060544</v>
      </c>
      <c r="E51" s="97">
        <f>SUM(E52:E55)-E56</f>
        <v>1922236</v>
      </c>
      <c r="F51" s="124">
        <f t="shared" si="0"/>
        <v>93.287791961734385</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2149904</v>
      </c>
      <c r="E53" s="94">
        <v>2466210</v>
      </c>
      <c r="F53" s="125">
        <f t="shared" si="0"/>
        <v>114.71256390983041</v>
      </c>
    </row>
    <row r="54" spans="1:6" s="3" customFormat="1" x14ac:dyDescent="0.2">
      <c r="A54" s="132" t="s">
        <v>446</v>
      </c>
      <c r="B54" s="314" t="s">
        <v>3549</v>
      </c>
      <c r="C54" s="303">
        <v>43</v>
      </c>
      <c r="D54" s="94">
        <v>269975</v>
      </c>
      <c r="E54" s="94">
        <v>269975</v>
      </c>
      <c r="F54" s="125">
        <f t="shared" si="0"/>
        <v>100</v>
      </c>
    </row>
    <row r="55" spans="1:6" s="3" customFormat="1" x14ac:dyDescent="0.2">
      <c r="A55" s="132" t="s">
        <v>447</v>
      </c>
      <c r="B55" s="314" t="s">
        <v>3550</v>
      </c>
      <c r="C55" s="303">
        <v>44</v>
      </c>
      <c r="D55" s="94">
        <v>939400</v>
      </c>
      <c r="E55" s="94">
        <v>939400</v>
      </c>
      <c r="F55" s="125">
        <f t="shared" si="0"/>
        <v>100</v>
      </c>
    </row>
    <row r="56" spans="1:6" s="3" customFormat="1" x14ac:dyDescent="0.2">
      <c r="A56" s="132" t="s">
        <v>448</v>
      </c>
      <c r="B56" s="314" t="s">
        <v>449</v>
      </c>
      <c r="C56" s="303">
        <v>45</v>
      </c>
      <c r="D56" s="94">
        <v>1298735</v>
      </c>
      <c r="E56" s="94">
        <v>1753349</v>
      </c>
      <c r="F56" s="125">
        <f t="shared" si="0"/>
        <v>135.00436963660795</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920461</v>
      </c>
      <c r="E60" s="94">
        <v>938811</v>
      </c>
      <c r="F60" s="125">
        <f t="shared" si="0"/>
        <v>101.99356626733777</v>
      </c>
    </row>
    <row r="61" spans="1:6" s="3" customFormat="1" x14ac:dyDescent="0.2">
      <c r="A61" s="132" t="s">
        <v>456</v>
      </c>
      <c r="B61" s="314" t="s">
        <v>617</v>
      </c>
      <c r="C61" s="303">
        <v>50</v>
      </c>
      <c r="D61" s="94">
        <v>920461</v>
      </c>
      <c r="E61" s="94">
        <v>938811</v>
      </c>
      <c r="F61" s="125">
        <f t="shared" si="0"/>
        <v>101.99356626733777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179588</v>
      </c>
      <c r="E69" s="97">
        <f>SUM(E70:E73)</f>
        <v>196268</v>
      </c>
      <c r="F69" s="124">
        <f t="shared" si="0"/>
        <v>109.28792569659443</v>
      </c>
    </row>
    <row r="70" spans="1:6" s="3" customFormat="1" x14ac:dyDescent="0.2">
      <c r="A70" s="272" t="s">
        <v>3422</v>
      </c>
      <c r="B70" s="314" t="s">
        <v>3423</v>
      </c>
      <c r="C70" s="303">
        <v>59</v>
      </c>
      <c r="D70" s="94">
        <v>179588</v>
      </c>
      <c r="E70" s="94">
        <v>196268</v>
      </c>
      <c r="F70" s="125">
        <f t="shared" si="0"/>
        <v>109.28792569659443</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857888</v>
      </c>
      <c r="E74" s="97">
        <f>E75+E84+E92+E123+E139+E151+E168+E169</f>
        <v>2200157</v>
      </c>
      <c r="F74" s="124">
        <f t="shared" si="0"/>
        <v>256.46203233988587</v>
      </c>
    </row>
    <row r="75" spans="1:6" s="3" customFormat="1" x14ac:dyDescent="0.2">
      <c r="A75" s="272" t="s">
        <v>2744</v>
      </c>
      <c r="B75" s="314" t="s">
        <v>322</v>
      </c>
      <c r="C75" s="303">
        <v>64</v>
      </c>
      <c r="D75" s="97">
        <f>+D76+D81+D82+D83</f>
        <v>95186</v>
      </c>
      <c r="E75" s="97">
        <f>+E76+E81+E82+E83</f>
        <v>216153</v>
      </c>
      <c r="F75" s="124">
        <f t="shared" si="0"/>
        <v>227.0848654213855</v>
      </c>
    </row>
    <row r="76" spans="1:6" s="3" customFormat="1" x14ac:dyDescent="0.2">
      <c r="A76" s="132" t="s">
        <v>3429</v>
      </c>
      <c r="B76" s="317" t="s">
        <v>1885</v>
      </c>
      <c r="C76" s="303">
        <v>65</v>
      </c>
      <c r="D76" s="97">
        <f>SUM(D77:D80)</f>
        <v>94821</v>
      </c>
      <c r="E76" s="97">
        <f>SUM(E77:E80)</f>
        <v>214751</v>
      </c>
      <c r="F76" s="124">
        <f t="shared" ref="F76:F139" si="1">IF(D76&gt;0,IF(E76/D76&gt;=100,"&gt;&gt;100",E76/D76*100),"-")</f>
        <v>226.48042100378606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94821</v>
      </c>
      <c r="E78" s="94">
        <v>214751</v>
      </c>
      <c r="F78" s="125">
        <f t="shared" si="1"/>
        <v>226.48042100378606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365</v>
      </c>
      <c r="E82" s="94">
        <v>1402</v>
      </c>
      <c r="F82" s="125">
        <f t="shared" si="1"/>
        <v>384.10958904109589</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229140</v>
      </c>
      <c r="E84" s="97">
        <f>+E85+SUM(E88:E91)</f>
        <v>212620</v>
      </c>
      <c r="F84" s="124">
        <f t="shared" si="1"/>
        <v>92.790433795932614</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178376</v>
      </c>
      <c r="E89" s="94">
        <v>178376</v>
      </c>
      <c r="F89" s="125">
        <f t="shared" si="1"/>
        <v>100</v>
      </c>
    </row>
    <row r="90" spans="1:6" s="3" customFormat="1" x14ac:dyDescent="0.2">
      <c r="A90" s="132" t="s">
        <v>4176</v>
      </c>
      <c r="B90" s="317" t="s">
        <v>4177</v>
      </c>
      <c r="C90" s="303">
        <v>79</v>
      </c>
      <c r="D90" s="94">
        <v>19919</v>
      </c>
      <c r="E90" s="94">
        <v>1046</v>
      </c>
      <c r="F90" s="125">
        <f t="shared" si="1"/>
        <v>5.2512676339173652</v>
      </c>
    </row>
    <row r="91" spans="1:6" s="3" customFormat="1" x14ac:dyDescent="0.2">
      <c r="A91" s="132" t="s">
        <v>4178</v>
      </c>
      <c r="B91" s="317" t="s">
        <v>4179</v>
      </c>
      <c r="C91" s="303">
        <v>80</v>
      </c>
      <c r="D91" s="94">
        <v>30845</v>
      </c>
      <c r="E91" s="94">
        <v>33198</v>
      </c>
      <c r="F91" s="125">
        <f t="shared" si="1"/>
        <v>107.62846490517101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533562</v>
      </c>
      <c r="E151" s="97">
        <f>SUM(E152:E154)+SUM(E162:E166)-E167</f>
        <v>1771384</v>
      </c>
      <c r="F151" s="124">
        <f t="shared" si="2"/>
        <v>331.99215836210226</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v>7900</v>
      </c>
      <c r="E162" s="94">
        <v>7000</v>
      </c>
      <c r="F162" s="125">
        <f t="shared" si="2"/>
        <v>88.60759493670885</v>
      </c>
    </row>
    <row r="163" spans="1:6" s="3" customFormat="1" x14ac:dyDescent="0.2">
      <c r="A163" s="272" t="s">
        <v>3804</v>
      </c>
      <c r="B163" s="318" t="s">
        <v>2432</v>
      </c>
      <c r="C163" s="303">
        <v>152</v>
      </c>
      <c r="D163" s="94">
        <v>379190</v>
      </c>
      <c r="E163" s="94">
        <v>754362</v>
      </c>
      <c r="F163" s="125">
        <f t="shared" si="2"/>
        <v>198.94037290012923</v>
      </c>
    </row>
    <row r="164" spans="1:6" s="3" customFormat="1" x14ac:dyDescent="0.2">
      <c r="A164" s="272" t="s">
        <v>3805</v>
      </c>
      <c r="B164" s="317" t="s">
        <v>1338</v>
      </c>
      <c r="C164" s="303">
        <v>153</v>
      </c>
      <c r="D164" s="94">
        <v>146472</v>
      </c>
      <c r="E164" s="94">
        <v>148178</v>
      </c>
      <c r="F164" s="125">
        <f t="shared" si="2"/>
        <v>101.16472772953193</v>
      </c>
    </row>
    <row r="165" spans="1:6" s="3" customFormat="1" x14ac:dyDescent="0.2">
      <c r="A165" s="132" t="s">
        <v>1339</v>
      </c>
      <c r="B165" s="317" t="s">
        <v>1340</v>
      </c>
      <c r="C165" s="303">
        <v>154</v>
      </c>
      <c r="D165" s="94"/>
      <c r="E165" s="94">
        <v>861844</v>
      </c>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24686697</v>
      </c>
      <c r="E173" s="97">
        <f>E174+E234</f>
        <v>30055169</v>
      </c>
      <c r="F173" s="124">
        <f t="shared" si="2"/>
        <v>121.74641670370079</v>
      </c>
    </row>
    <row r="174" spans="1:6" s="3" customFormat="1" x14ac:dyDescent="0.2">
      <c r="A174" s="272" t="s">
        <v>3813</v>
      </c>
      <c r="B174" s="314" t="s">
        <v>1145</v>
      </c>
      <c r="C174" s="303">
        <v>163</v>
      </c>
      <c r="D174" s="97">
        <f>D175+D186+D187+D203+D231</f>
        <v>30115366</v>
      </c>
      <c r="E174" s="97">
        <f>E175+E186+E187+E203+E231</f>
        <v>29782340</v>
      </c>
      <c r="F174" s="124">
        <f t="shared" si="2"/>
        <v>98.894165855397546</v>
      </c>
    </row>
    <row r="175" spans="1:6" s="3" customFormat="1" x14ac:dyDescent="0.2">
      <c r="A175" s="272" t="s">
        <v>1181</v>
      </c>
      <c r="B175" s="314" t="s">
        <v>1547</v>
      </c>
      <c r="C175" s="303">
        <v>164</v>
      </c>
      <c r="D175" s="97">
        <f>SUM(D176:D178)+SUM(D182:D185)</f>
        <v>29366309</v>
      </c>
      <c r="E175" s="97">
        <f>SUM(E176:E178)+SUM(E182:E185)</f>
        <v>29128660</v>
      </c>
      <c r="F175" s="124">
        <f t="shared" si="2"/>
        <v>99.19074269769483</v>
      </c>
    </row>
    <row r="176" spans="1:6" s="3" customFormat="1" x14ac:dyDescent="0.2">
      <c r="A176" s="272" t="s">
        <v>1182</v>
      </c>
      <c r="B176" s="314" t="s">
        <v>1183</v>
      </c>
      <c r="C176" s="303">
        <v>165</v>
      </c>
      <c r="D176" s="94">
        <v>1752392</v>
      </c>
      <c r="E176" s="94">
        <v>1880358</v>
      </c>
      <c r="F176" s="125">
        <f t="shared" si="2"/>
        <v>107.30236157206836</v>
      </c>
    </row>
    <row r="177" spans="1:6" s="3" customFormat="1" x14ac:dyDescent="0.2">
      <c r="A177" s="272" t="s">
        <v>1184</v>
      </c>
      <c r="B177" s="314" t="s">
        <v>1185</v>
      </c>
      <c r="C177" s="303">
        <v>166</v>
      </c>
      <c r="D177" s="94">
        <v>10748178</v>
      </c>
      <c r="E177" s="94">
        <v>10392558</v>
      </c>
      <c r="F177" s="125">
        <f t="shared" si="2"/>
        <v>96.691346198397525</v>
      </c>
    </row>
    <row r="178" spans="1:6" s="3" customFormat="1" x14ac:dyDescent="0.2">
      <c r="A178" s="272" t="s">
        <v>1186</v>
      </c>
      <c r="B178" s="317" t="s">
        <v>2842</v>
      </c>
      <c r="C178" s="303">
        <v>167</v>
      </c>
      <c r="D178" s="97">
        <f>SUM(D179:D181)</f>
        <v>169574</v>
      </c>
      <c r="E178" s="97">
        <f>SUM(E179:E181)</f>
        <v>159917</v>
      </c>
      <c r="F178" s="124">
        <f t="shared" si="2"/>
        <v>94.305141118331818</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v>2964</v>
      </c>
      <c r="E180" s="94">
        <v>15079</v>
      </c>
      <c r="F180" s="125">
        <f t="shared" si="2"/>
        <v>508.73819163292853</v>
      </c>
    </row>
    <row r="181" spans="1:6" s="3" customFormat="1" x14ac:dyDescent="0.2">
      <c r="A181" s="272" t="s">
        <v>2826</v>
      </c>
      <c r="B181" s="314" t="s">
        <v>2827</v>
      </c>
      <c r="C181" s="303">
        <v>170</v>
      </c>
      <c r="D181" s="94">
        <v>166610</v>
      </c>
      <c r="E181" s="94">
        <v>144838</v>
      </c>
      <c r="F181" s="125">
        <f t="shared" si="2"/>
        <v>86.932357001380467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16696165</v>
      </c>
      <c r="E185" s="94">
        <v>16695827</v>
      </c>
      <c r="F185" s="125">
        <f t="shared" si="2"/>
        <v>99.997975583015617</v>
      </c>
    </row>
    <row r="186" spans="1:6" s="3" customFormat="1" x14ac:dyDescent="0.2">
      <c r="A186" s="272" t="s">
        <v>3033</v>
      </c>
      <c r="B186" s="314" t="s">
        <v>3034</v>
      </c>
      <c r="C186" s="303">
        <v>175</v>
      </c>
      <c r="D186" s="94">
        <v>749057</v>
      </c>
      <c r="E186" s="94">
        <v>653680</v>
      </c>
      <c r="F186" s="125">
        <f t="shared" si="2"/>
        <v>87.267057113143593</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-5428669</v>
      </c>
      <c r="E234" s="97">
        <f>+E235+E243-E247+E251+E252+E253</f>
        <v>272829</v>
      </c>
      <c r="F234" s="124" t="str">
        <f t="shared" si="3"/>
        <v>-</v>
      </c>
    </row>
    <row r="235" spans="1:6" s="3" customFormat="1" x14ac:dyDescent="0.2">
      <c r="A235" s="132" t="s">
        <v>1279</v>
      </c>
      <c r="B235" s="314" t="s">
        <v>3395</v>
      </c>
      <c r="C235" s="303">
        <v>224</v>
      </c>
      <c r="D235" s="97">
        <f>D236-D239</f>
        <v>-846743</v>
      </c>
      <c r="E235" s="97">
        <f>E236-E239</f>
        <v>4523375</v>
      </c>
      <c r="F235" s="124" t="str">
        <f t="shared" si="3"/>
        <v>-</v>
      </c>
    </row>
    <row r="236" spans="1:6" s="3" customFormat="1" x14ac:dyDescent="0.2">
      <c r="A236" s="132" t="s">
        <v>1280</v>
      </c>
      <c r="B236" s="314" t="s">
        <v>3396</v>
      </c>
      <c r="C236" s="303">
        <v>225</v>
      </c>
      <c r="D236" s="97">
        <f>SUM(D237:D238)</f>
        <v>8326265</v>
      </c>
      <c r="E236" s="97">
        <f>SUM(E237:E238)</f>
        <v>19040115</v>
      </c>
      <c r="F236" s="124">
        <f t="shared" si="3"/>
        <v>228.67534242544525</v>
      </c>
    </row>
    <row r="237" spans="1:6" s="3" customFormat="1" x14ac:dyDescent="0.2">
      <c r="A237" s="132" t="s">
        <v>1281</v>
      </c>
      <c r="B237" s="314" t="s">
        <v>1282</v>
      </c>
      <c r="C237" s="303">
        <v>226</v>
      </c>
      <c r="D237" s="94">
        <v>8196209</v>
      </c>
      <c r="E237" s="94">
        <v>18478735</v>
      </c>
      <c r="F237" s="125">
        <f t="shared" si="3"/>
        <v>225.45465836705728</v>
      </c>
    </row>
    <row r="238" spans="1:6" s="3" customFormat="1" x14ac:dyDescent="0.2">
      <c r="A238" s="132" t="s">
        <v>1283</v>
      </c>
      <c r="B238" s="314" t="s">
        <v>1284</v>
      </c>
      <c r="C238" s="303">
        <v>227</v>
      </c>
      <c r="D238" s="94">
        <v>130056</v>
      </c>
      <c r="E238" s="94">
        <v>561380</v>
      </c>
      <c r="F238" s="125">
        <f t="shared" si="3"/>
        <v>431.64482991941935</v>
      </c>
    </row>
    <row r="239" spans="1:6" s="3" customFormat="1" x14ac:dyDescent="0.2">
      <c r="A239" s="132" t="s">
        <v>1285</v>
      </c>
      <c r="B239" s="314" t="s">
        <v>3397</v>
      </c>
      <c r="C239" s="303">
        <v>228</v>
      </c>
      <c r="D239" s="97">
        <f>SUM(D240:D241)</f>
        <v>9173008</v>
      </c>
      <c r="E239" s="97">
        <f>SUM(E240:E241)</f>
        <v>14516740</v>
      </c>
      <c r="F239" s="124">
        <f t="shared" si="3"/>
        <v>158.25495846073611</v>
      </c>
    </row>
    <row r="240" spans="1:6" s="3" customFormat="1" x14ac:dyDescent="0.2">
      <c r="A240" s="132" t="s">
        <v>1286</v>
      </c>
      <c r="B240" s="314" t="s">
        <v>4092</v>
      </c>
      <c r="C240" s="303">
        <v>229</v>
      </c>
      <c r="D240" s="94">
        <v>9173008</v>
      </c>
      <c r="E240" s="94">
        <v>14516740</v>
      </c>
      <c r="F240" s="125">
        <f t="shared" si="3"/>
        <v>158.25495846073611</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6549008</v>
      </c>
      <c r="E243" s="97">
        <f>SUM(E244:E246)</f>
        <v>0</v>
      </c>
      <c r="F243" s="124">
        <f t="shared" si="3"/>
        <v>0</v>
      </c>
    </row>
    <row r="244" spans="1:6" s="3" customFormat="1" x14ac:dyDescent="0.2">
      <c r="A244" s="132" t="s">
        <v>2861</v>
      </c>
      <c r="B244" s="314" t="s">
        <v>4121</v>
      </c>
      <c r="C244" s="303">
        <v>233</v>
      </c>
      <c r="D244" s="94">
        <v>6549008</v>
      </c>
      <c r="E244" s="94">
        <v>0</v>
      </c>
      <c r="F244" s="125">
        <f t="shared" si="3"/>
        <v>0</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11130934</v>
      </c>
      <c r="E247" s="97">
        <f>SUM(E248:E250)</f>
        <v>4250546</v>
      </c>
      <c r="F247" s="124">
        <f t="shared" si="3"/>
        <v>38.18678648170944</v>
      </c>
    </row>
    <row r="248" spans="1:6" s="3" customFormat="1" x14ac:dyDescent="0.2">
      <c r="A248" s="132" t="s">
        <v>2927</v>
      </c>
      <c r="B248" s="314" t="s">
        <v>2807</v>
      </c>
      <c r="C248" s="303">
        <v>237</v>
      </c>
      <c r="D248" s="94">
        <v>0</v>
      </c>
      <c r="E248" s="94">
        <v>763261</v>
      </c>
      <c r="F248" s="125" t="str">
        <f t="shared" si="3"/>
        <v>-</v>
      </c>
    </row>
    <row r="249" spans="1:6" s="3" customFormat="1" x14ac:dyDescent="0.2">
      <c r="A249" s="132" t="s">
        <v>2593</v>
      </c>
      <c r="B249" s="317" t="s">
        <v>2808</v>
      </c>
      <c r="C249" s="303">
        <v>238</v>
      </c>
      <c r="D249" s="94">
        <v>11130934</v>
      </c>
      <c r="E249" s="94">
        <v>3487285</v>
      </c>
      <c r="F249" s="125">
        <f t="shared" si="3"/>
        <v>31.329670987178616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296283</v>
      </c>
      <c r="E260" s="94">
        <v>1263395</v>
      </c>
      <c r="F260" s="125">
        <f t="shared" si="4"/>
        <v>426.41494787078568</v>
      </c>
    </row>
    <row r="261" spans="1:6" s="3" customFormat="1" x14ac:dyDescent="0.2">
      <c r="A261" s="132" t="s">
        <v>3171</v>
      </c>
      <c r="B261" s="314" t="s">
        <v>3173</v>
      </c>
      <c r="C261" s="303">
        <v>249</v>
      </c>
      <c r="D261" s="94">
        <v>237279</v>
      </c>
      <c r="E261" s="94">
        <v>507989</v>
      </c>
      <c r="F261" s="125">
        <f t="shared" si="4"/>
        <v>214.08932101028748</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21163897</v>
      </c>
      <c r="E287" s="94">
        <v>25599280</v>
      </c>
      <c r="F287" s="125">
        <f t="shared" si="4"/>
        <v>120.95730762628452</v>
      </c>
    </row>
    <row r="288" spans="1:6" s="3" customFormat="1" x14ac:dyDescent="0.2">
      <c r="A288" s="132" t="s">
        <v>3177</v>
      </c>
      <c r="B288" s="314" t="s">
        <v>3274</v>
      </c>
      <c r="C288" s="303">
        <v>276</v>
      </c>
      <c r="D288" s="94">
        <v>8202412</v>
      </c>
      <c r="E288" s="94">
        <v>3529380</v>
      </c>
      <c r="F288" s="125">
        <f t="shared" si="4"/>
        <v>43.028562817863822</v>
      </c>
    </row>
    <row r="289" spans="1:6" s="3" customFormat="1" x14ac:dyDescent="0.2">
      <c r="A289" s="132" t="s">
        <v>3275</v>
      </c>
      <c r="B289" s="314" t="s">
        <v>3276</v>
      </c>
      <c r="C289" s="303">
        <v>277</v>
      </c>
      <c r="D289" s="94">
        <v>378957</v>
      </c>
      <c r="E289" s="94">
        <v>530399</v>
      </c>
      <c r="F289" s="125">
        <f t="shared" si="4"/>
        <v>139.96284538879081</v>
      </c>
    </row>
    <row r="290" spans="1:6" s="3" customFormat="1" x14ac:dyDescent="0.2">
      <c r="A290" s="132" t="s">
        <v>3275</v>
      </c>
      <c r="B290" s="314" t="s">
        <v>3277</v>
      </c>
      <c r="C290" s="303">
        <v>278</v>
      </c>
      <c r="D290" s="94">
        <v>370100</v>
      </c>
      <c r="E290" s="94">
        <v>123281</v>
      </c>
      <c r="F290" s="125">
        <f t="shared" si="4"/>
        <v>33.310186436098348</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16695827</v>
      </c>
      <c r="E295" s="94">
        <v>16295827</v>
      </c>
      <c r="F295" s="125">
        <f t="shared" si="4"/>
        <v>97.604191754023333</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Valentina Mirtić,mag.oec.</v>
      </c>
      <c r="B325" s="291"/>
      <c r="D325" s="293"/>
      <c r="E325" s="293"/>
      <c r="F325" s="291"/>
      <c r="G325" s="307"/>
    </row>
    <row r="326" spans="1:7" s="292" customFormat="1" ht="15" customHeight="1" x14ac:dyDescent="0.2">
      <c r="A326" s="291" t="str">
        <f>IF(RefStr!H27="","Telefon za kontakt: _________________","Telefon za kontakt: " &amp; RefStr!H27)</f>
        <v>Telefon za kontakt: 014684401</v>
      </c>
      <c r="B326" s="291"/>
      <c r="F326" s="291"/>
      <c r="G326" s="307"/>
    </row>
    <row r="327" spans="1:7" s="292" customFormat="1" ht="15" customHeight="1" x14ac:dyDescent="0.2">
      <c r="A327" s="291" t="str">
        <f>IF(RefStr!H33="","Odgovorna osoba: _____________________________","Odgovorna osoba: " &amp; RefStr!H33)</f>
        <v>Odgovorna osoba: Marinko Artuković, prim.dr.sc.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86" activePane="bottomLeft" state="frozen"/>
      <selection pane="bottomLeft" activeCell="E109" sqref="E10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25798</v>
      </c>
      <c r="C4" s="429"/>
      <c r="D4" s="429"/>
      <c r="E4" s="430">
        <f>SUM(Skriveni!G1287:G1423)</f>
        <v>50075941.733999997</v>
      </c>
      <c r="F4" s="431"/>
    </row>
    <row r="5" spans="1:6" ht="15" customHeight="1" x14ac:dyDescent="0.2">
      <c r="B5" s="428" t="str">
        <f>"Naziv: "&amp;IF(RefStr!B10&lt;&gt;"",RefStr!B10,"_______________________________________")</f>
        <v>Naziv: Specijalna bolnica za plućne bolesti</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8610 Djelatnosti bolnica</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39052945</v>
      </c>
      <c r="E96" s="97">
        <f>E97+E101+E106+E111+E112+E113</f>
        <v>40951718</v>
      </c>
      <c r="F96" s="125">
        <f t="shared" si="1"/>
        <v>104.8620481758802</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39052945</v>
      </c>
      <c r="E106" s="97">
        <f>SUM(E107:E110)</f>
        <v>40951718</v>
      </c>
      <c r="F106" s="125">
        <f t="shared" si="1"/>
        <v>104.8620481758802</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v>39052945</v>
      </c>
      <c r="E108" s="94">
        <v>40951718</v>
      </c>
      <c r="F108" s="125">
        <f t="shared" si="1"/>
        <v>104.8620481758802</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39052945</v>
      </c>
      <c r="E148" s="107">
        <f>E12+E29+E35+E42+E82+E89+E96+E114+E121+E136</f>
        <v>40951718</v>
      </c>
      <c r="F148" s="126">
        <f t="shared" si="2"/>
        <v>104.8620481758802</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Valentina Mirtić,mag.oec.</v>
      </c>
      <c r="B151" s="291"/>
      <c r="D151" s="293"/>
      <c r="E151" s="293"/>
      <c r="F151" s="291"/>
      <c r="G151" s="307"/>
    </row>
    <row r="152" spans="1:7" s="292" customFormat="1" ht="15" customHeight="1" x14ac:dyDescent="0.2">
      <c r="A152" s="291" t="str">
        <f>IF(RefStr!H27="","Telefon za kontakt: _________________","Telefon za kontakt: " &amp; RefStr!H27)</f>
        <v>Telefon za kontakt: 014684401</v>
      </c>
      <c r="B152" s="291"/>
      <c r="E152" s="291"/>
      <c r="F152" s="291"/>
      <c r="G152" s="307"/>
    </row>
    <row r="153" spans="1:7" s="292" customFormat="1" ht="15" customHeight="1" x14ac:dyDescent="0.2">
      <c r="A153" s="291" t="str">
        <f>IF(RefStr!H33="","Odgovorna osoba: _____________________________","Odgovorna osoba: " &amp; RefStr!H33)</f>
        <v>Odgovorna osoba: Marinko Artuković, prim.dr.sc.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E17" sqref="E1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25798</v>
      </c>
      <c r="C4" s="450"/>
      <c r="D4" s="430">
        <f>SUM(Skriveni!G1424:G1467)</f>
        <v>0</v>
      </c>
      <c r="E4" s="431"/>
    </row>
    <row r="5" spans="1:6" ht="15" customHeight="1" x14ac:dyDescent="0.2">
      <c r="B5" s="428" t="str">
        <f>"Naziv: "&amp;IF(RefStr!B10&lt;&gt;"",RefStr!B10,"_______________________________________")</f>
        <v>Naziv: Specijalna bolnica za plućne bolesti</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8610 Djelatnosti bolnica</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v>0</v>
      </c>
      <c r="E15" s="135">
        <v>0</v>
      </c>
    </row>
    <row r="16" spans="1:6" s="3" customFormat="1" ht="14.1" customHeight="1" x14ac:dyDescent="0.2">
      <c r="A16" s="301" t="s">
        <v>1215</v>
      </c>
      <c r="B16" s="302" t="s">
        <v>130</v>
      </c>
      <c r="C16" s="303">
        <v>5</v>
      </c>
      <c r="D16" s="94">
        <v>0</v>
      </c>
      <c r="E16" s="135">
        <v>0</v>
      </c>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Valentina Mirtić,mag.oec.</v>
      </c>
      <c r="B59" s="291"/>
      <c r="D59" s="293"/>
      <c r="E59" s="293"/>
      <c r="F59" s="291"/>
      <c r="G59" s="307"/>
    </row>
    <row r="60" spans="1:7" s="292" customFormat="1" ht="15" customHeight="1" x14ac:dyDescent="0.2">
      <c r="A60" s="291" t="str">
        <f>IF(RefStr!H27="","Telefon za kontakt: _________________","Telefon za kontakt: " &amp; RefStr!H27)</f>
        <v>Telefon za kontakt: 014684401</v>
      </c>
      <c r="B60" s="291"/>
      <c r="F60" s="291"/>
      <c r="G60" s="307"/>
    </row>
    <row r="61" spans="1:7" s="292" customFormat="1" ht="15" customHeight="1" x14ac:dyDescent="0.2">
      <c r="A61" s="291" t="str">
        <f>IF(RefStr!H33="","Odgovorna osoba: _____________________________","Odgovorna osoba: " &amp; RefStr!H33)</f>
        <v>Odgovorna osoba: Marinko Artuković, prim.dr.sc.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tabSelected="1" workbookViewId="0">
      <pane ySplit="1" topLeftCell="A54" activePane="bottomLeft" state="frozen"/>
      <selection pane="bottomLeft" activeCell="D101" sqref="D10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25798</v>
      </c>
      <c r="C4" s="430">
        <f>SUM(Skriveni!G1468:G1561)</f>
        <v>10275204.466999998</v>
      </c>
      <c r="D4" s="431"/>
    </row>
    <row r="5" spans="1:5" s="23" customFormat="1" ht="15" customHeight="1" x14ac:dyDescent="0.2">
      <c r="B5" s="98" t="str">
        <f>"Naziv: "&amp;IF(RefStr!B10&lt;&gt;"",RefStr!B10,"_______________________________________")</f>
        <v>Naziv: Specijalna bolnica za plućne bolesti</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8610 Djelatnosti bolnica</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30115366</v>
      </c>
    </row>
    <row r="13" spans="1:5" s="2" customFormat="1" x14ac:dyDescent="0.2">
      <c r="A13" s="270"/>
      <c r="B13" s="271" t="s">
        <v>2062</v>
      </c>
      <c r="C13" s="264">
        <v>2</v>
      </c>
      <c r="D13" s="140">
        <f>D14+D15+D23+D24</f>
        <v>41146141</v>
      </c>
    </row>
    <row r="14" spans="1:5" s="2" customFormat="1" x14ac:dyDescent="0.2">
      <c r="A14" s="270"/>
      <c r="B14" s="271" t="s">
        <v>4041</v>
      </c>
      <c r="C14" s="264">
        <v>3</v>
      </c>
      <c r="D14" s="141">
        <v>401099</v>
      </c>
    </row>
    <row r="15" spans="1:5" s="2" customFormat="1" x14ac:dyDescent="0.2">
      <c r="A15" s="270" t="s">
        <v>1181</v>
      </c>
      <c r="B15" s="271" t="s">
        <v>3078</v>
      </c>
      <c r="C15" s="264">
        <v>4</v>
      </c>
      <c r="D15" s="140">
        <f>SUM(D16:D22)</f>
        <v>34964172</v>
      </c>
    </row>
    <row r="16" spans="1:5" s="2" customFormat="1" x14ac:dyDescent="0.2">
      <c r="A16" s="272" t="s">
        <v>1182</v>
      </c>
      <c r="B16" s="273" t="s">
        <v>1183</v>
      </c>
      <c r="C16" s="264">
        <v>5</v>
      </c>
      <c r="D16" s="141">
        <v>23041073</v>
      </c>
    </row>
    <row r="17" spans="1:4" s="2" customFormat="1" x14ac:dyDescent="0.2">
      <c r="A17" s="272" t="s">
        <v>1184</v>
      </c>
      <c r="B17" s="273" t="s">
        <v>1185</v>
      </c>
      <c r="C17" s="264">
        <v>6</v>
      </c>
      <c r="D17" s="141">
        <v>11299873</v>
      </c>
    </row>
    <row r="18" spans="1:4" s="2" customFormat="1" x14ac:dyDescent="0.2">
      <c r="A18" s="272" t="s">
        <v>1186</v>
      </c>
      <c r="B18" s="273" t="s">
        <v>1187</v>
      </c>
      <c r="C18" s="264">
        <v>7</v>
      </c>
      <c r="D18" s="141">
        <v>222976</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250</v>
      </c>
    </row>
    <row r="22" spans="1:4" s="2" customFormat="1" x14ac:dyDescent="0.2">
      <c r="A22" s="272" t="s">
        <v>1193</v>
      </c>
      <c r="B22" s="273" t="s">
        <v>3032</v>
      </c>
      <c r="C22" s="264">
        <v>11</v>
      </c>
      <c r="D22" s="141">
        <v>400000</v>
      </c>
    </row>
    <row r="23" spans="1:4" s="2" customFormat="1" x14ac:dyDescent="0.2">
      <c r="A23" s="270" t="s">
        <v>3033</v>
      </c>
      <c r="B23" s="271" t="s">
        <v>3034</v>
      </c>
      <c r="C23" s="264">
        <v>12</v>
      </c>
      <c r="D23" s="141">
        <v>5698805</v>
      </c>
    </row>
    <row r="24" spans="1:4" s="2" customFormat="1" x14ac:dyDescent="0.2">
      <c r="A24" s="270" t="s">
        <v>2608</v>
      </c>
      <c r="B24" s="271" t="s">
        <v>3079</v>
      </c>
      <c r="C24" s="264">
        <v>13</v>
      </c>
      <c r="D24" s="140">
        <f>SUM(D25:D29)</f>
        <v>82065</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82065</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41479168</v>
      </c>
    </row>
    <row r="31" spans="1:4" s="2" customFormat="1" x14ac:dyDescent="0.2">
      <c r="A31" s="272"/>
      <c r="B31" s="271" t="s">
        <v>4041</v>
      </c>
      <c r="C31" s="264">
        <v>20</v>
      </c>
      <c r="D31" s="141">
        <v>482596</v>
      </c>
    </row>
    <row r="32" spans="1:4" s="2" customFormat="1" x14ac:dyDescent="0.2">
      <c r="A32" s="270" t="s">
        <v>1181</v>
      </c>
      <c r="B32" s="271" t="s">
        <v>3081</v>
      </c>
      <c r="C32" s="264">
        <v>21</v>
      </c>
      <c r="D32" s="140">
        <f>SUM(D33:D39)</f>
        <v>35120324</v>
      </c>
    </row>
    <row r="33" spans="1:4" s="2" customFormat="1" x14ac:dyDescent="0.2">
      <c r="A33" s="272" t="s">
        <v>1182</v>
      </c>
      <c r="B33" s="273" t="s">
        <v>1183</v>
      </c>
      <c r="C33" s="264">
        <v>22</v>
      </c>
      <c r="D33" s="141">
        <v>22913106</v>
      </c>
    </row>
    <row r="34" spans="1:4" s="2" customFormat="1" x14ac:dyDescent="0.2">
      <c r="A34" s="272" t="s">
        <v>1184</v>
      </c>
      <c r="B34" s="273" t="s">
        <v>1185</v>
      </c>
      <c r="C34" s="264">
        <v>23</v>
      </c>
      <c r="D34" s="141">
        <v>11573996</v>
      </c>
    </row>
    <row r="35" spans="1:4" s="2" customFormat="1" x14ac:dyDescent="0.2">
      <c r="A35" s="272" t="s">
        <v>1186</v>
      </c>
      <c r="B35" s="273" t="s">
        <v>1187</v>
      </c>
      <c r="C35" s="264">
        <v>24</v>
      </c>
      <c r="D35" s="141">
        <v>232634</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250</v>
      </c>
    </row>
    <row r="39" spans="1:4" s="2" customFormat="1" x14ac:dyDescent="0.2">
      <c r="A39" s="272" t="s">
        <v>1193</v>
      </c>
      <c r="B39" s="273" t="s">
        <v>3032</v>
      </c>
      <c r="C39" s="264">
        <v>28</v>
      </c>
      <c r="D39" s="141">
        <v>400338</v>
      </c>
    </row>
    <row r="40" spans="1:4" s="2" customFormat="1" x14ac:dyDescent="0.2">
      <c r="A40" s="275" t="s">
        <v>3033</v>
      </c>
      <c r="B40" s="271" t="s">
        <v>3034</v>
      </c>
      <c r="C40" s="264">
        <v>29</v>
      </c>
      <c r="D40" s="141">
        <v>5794183</v>
      </c>
    </row>
    <row r="41" spans="1:4" s="2" customFormat="1" x14ac:dyDescent="0.2">
      <c r="A41" s="275" t="s">
        <v>2608</v>
      </c>
      <c r="B41" s="271" t="s">
        <v>3082</v>
      </c>
      <c r="C41" s="264">
        <v>30</v>
      </c>
      <c r="D41" s="140">
        <f>SUM(D42:D46)</f>
        <v>82065</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82065</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29782339</v>
      </c>
    </row>
    <row r="48" spans="1:4" s="2" customFormat="1" x14ac:dyDescent="0.2">
      <c r="A48" s="278"/>
      <c r="B48" s="271" t="s">
        <v>3084</v>
      </c>
      <c r="C48" s="264">
        <v>37</v>
      </c>
      <c r="D48" s="140">
        <f>D49+D54+D90+D95</f>
        <v>26129679</v>
      </c>
    </row>
    <row r="49" spans="1:4" s="2" customFormat="1" x14ac:dyDescent="0.2">
      <c r="A49" s="276"/>
      <c r="B49" s="271" t="s">
        <v>3085</v>
      </c>
      <c r="C49" s="264">
        <v>38</v>
      </c>
      <c r="D49" s="140">
        <f>SUM(D50:D53)</f>
        <v>546146</v>
      </c>
    </row>
    <row r="50" spans="1:4" s="2" customFormat="1" x14ac:dyDescent="0.2">
      <c r="A50" s="270"/>
      <c r="B50" s="273" t="s">
        <v>1568</v>
      </c>
      <c r="C50" s="264">
        <v>39</v>
      </c>
      <c r="D50" s="141">
        <v>64985</v>
      </c>
    </row>
    <row r="51" spans="1:4" s="2" customFormat="1" x14ac:dyDescent="0.2">
      <c r="A51" s="272"/>
      <c r="B51" s="273" t="s">
        <v>1569</v>
      </c>
      <c r="C51" s="264">
        <v>40</v>
      </c>
      <c r="D51" s="141">
        <v>128316</v>
      </c>
    </row>
    <row r="52" spans="1:4" s="2" customFormat="1" x14ac:dyDescent="0.2">
      <c r="A52" s="272"/>
      <c r="B52" s="273" t="s">
        <v>1570</v>
      </c>
      <c r="C52" s="264">
        <v>41</v>
      </c>
      <c r="D52" s="141">
        <v>184255</v>
      </c>
    </row>
    <row r="53" spans="1:4" s="2" customFormat="1" x14ac:dyDescent="0.2">
      <c r="A53" s="272"/>
      <c r="B53" s="273" t="s">
        <v>1571</v>
      </c>
      <c r="C53" s="264">
        <v>42</v>
      </c>
      <c r="D53" s="141">
        <v>168590</v>
      </c>
    </row>
    <row r="54" spans="1:4" s="2" customFormat="1" x14ac:dyDescent="0.2">
      <c r="A54" s="270" t="s">
        <v>1181</v>
      </c>
      <c r="B54" s="271" t="s">
        <v>3086</v>
      </c>
      <c r="C54" s="264">
        <v>43</v>
      </c>
      <c r="D54" s="140">
        <f>D55+D60+D65+D70+D75+D80+D85</f>
        <v>25053134</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8208006</v>
      </c>
    </row>
    <row r="61" spans="1:4" s="2" customFormat="1" x14ac:dyDescent="0.2">
      <c r="A61" s="272"/>
      <c r="B61" s="273" t="s">
        <v>1568</v>
      </c>
      <c r="C61" s="264">
        <v>50</v>
      </c>
      <c r="D61" s="141">
        <v>1402788</v>
      </c>
    </row>
    <row r="62" spans="1:4" s="2" customFormat="1" x14ac:dyDescent="0.2">
      <c r="A62" s="272"/>
      <c r="B62" s="273" t="s">
        <v>1569</v>
      </c>
      <c r="C62" s="264">
        <v>51</v>
      </c>
      <c r="D62" s="141">
        <v>1983240</v>
      </c>
    </row>
    <row r="63" spans="1:4" s="2" customFormat="1" x14ac:dyDescent="0.2">
      <c r="A63" s="272"/>
      <c r="B63" s="273" t="s">
        <v>1570</v>
      </c>
      <c r="C63" s="264">
        <v>52</v>
      </c>
      <c r="D63" s="141">
        <v>2796300</v>
      </c>
    </row>
    <row r="64" spans="1:4" s="2" customFormat="1" x14ac:dyDescent="0.2">
      <c r="A64" s="272"/>
      <c r="B64" s="273" t="s">
        <v>1571</v>
      </c>
      <c r="C64" s="264">
        <v>53</v>
      </c>
      <c r="D64" s="141">
        <v>2025678</v>
      </c>
    </row>
    <row r="65" spans="1:4" s="2" customFormat="1" x14ac:dyDescent="0.2">
      <c r="A65" s="270" t="s">
        <v>1186</v>
      </c>
      <c r="B65" s="271" t="s">
        <v>3089</v>
      </c>
      <c r="C65" s="264">
        <v>54</v>
      </c>
      <c r="D65" s="140">
        <f>SUM(D66:D69)</f>
        <v>149301</v>
      </c>
    </row>
    <row r="66" spans="1:4" s="2" customFormat="1" x14ac:dyDescent="0.2">
      <c r="A66" s="276"/>
      <c r="B66" s="273" t="s">
        <v>1568</v>
      </c>
      <c r="C66" s="264">
        <v>55</v>
      </c>
      <c r="D66" s="141">
        <v>39554</v>
      </c>
    </row>
    <row r="67" spans="1:4" s="2" customFormat="1" x14ac:dyDescent="0.2">
      <c r="A67" s="276"/>
      <c r="B67" s="273" t="s">
        <v>1569</v>
      </c>
      <c r="C67" s="264">
        <v>56</v>
      </c>
      <c r="D67" s="141">
        <v>54915</v>
      </c>
    </row>
    <row r="68" spans="1:4" s="2" customFormat="1" x14ac:dyDescent="0.2">
      <c r="A68" s="275"/>
      <c r="B68" s="273" t="s">
        <v>1570</v>
      </c>
      <c r="C68" s="264">
        <v>57</v>
      </c>
      <c r="D68" s="141">
        <v>54832</v>
      </c>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16695827</v>
      </c>
    </row>
    <row r="86" spans="1:4" s="2" customFormat="1" x14ac:dyDescent="0.2">
      <c r="A86" s="270"/>
      <c r="B86" s="273" t="s">
        <v>1568</v>
      </c>
      <c r="C86" s="264">
        <v>75</v>
      </c>
      <c r="D86" s="141">
        <v>5352513</v>
      </c>
    </row>
    <row r="87" spans="1:4" s="2" customFormat="1" x14ac:dyDescent="0.2">
      <c r="A87" s="270"/>
      <c r="B87" s="273" t="s">
        <v>1569</v>
      </c>
      <c r="C87" s="264">
        <v>76</v>
      </c>
      <c r="D87" s="141">
        <v>0</v>
      </c>
    </row>
    <row r="88" spans="1:4" s="2" customFormat="1" x14ac:dyDescent="0.2">
      <c r="A88" s="270"/>
      <c r="B88" s="273" t="s">
        <v>1570</v>
      </c>
      <c r="C88" s="264">
        <v>77</v>
      </c>
      <c r="D88" s="141">
        <v>7177291</v>
      </c>
    </row>
    <row r="89" spans="1:4" s="2" customFormat="1" x14ac:dyDescent="0.2">
      <c r="A89" s="270"/>
      <c r="B89" s="273" t="s">
        <v>1571</v>
      </c>
      <c r="C89" s="264">
        <v>78</v>
      </c>
      <c r="D89" s="141">
        <v>4166023</v>
      </c>
    </row>
    <row r="90" spans="1:4" s="2" customFormat="1" x14ac:dyDescent="0.2">
      <c r="A90" s="270" t="s">
        <v>3033</v>
      </c>
      <c r="B90" s="271" t="s">
        <v>3094</v>
      </c>
      <c r="C90" s="264">
        <v>79</v>
      </c>
      <c r="D90" s="140">
        <f>SUM(D91:D94)</f>
        <v>530399</v>
      </c>
    </row>
    <row r="91" spans="1:4" s="2" customFormat="1" x14ac:dyDescent="0.2">
      <c r="A91" s="270"/>
      <c r="B91" s="273" t="s">
        <v>1568</v>
      </c>
      <c r="C91" s="264">
        <v>80</v>
      </c>
      <c r="D91" s="141">
        <v>294503</v>
      </c>
    </row>
    <row r="92" spans="1:4" s="2" customFormat="1" x14ac:dyDescent="0.2">
      <c r="A92" s="270"/>
      <c r="B92" s="273" t="s">
        <v>1569</v>
      </c>
      <c r="C92" s="264">
        <v>81</v>
      </c>
      <c r="D92" s="141">
        <v>80991</v>
      </c>
    </row>
    <row r="93" spans="1:4" s="2" customFormat="1" x14ac:dyDescent="0.2">
      <c r="A93" s="276"/>
      <c r="B93" s="273" t="s">
        <v>1570</v>
      </c>
      <c r="C93" s="264">
        <v>82</v>
      </c>
      <c r="D93" s="141">
        <v>7455</v>
      </c>
    </row>
    <row r="94" spans="1:4" s="2" customFormat="1" x14ac:dyDescent="0.2">
      <c r="A94" s="276"/>
      <c r="B94" s="273" t="s">
        <v>1571</v>
      </c>
      <c r="C94" s="264">
        <v>83</v>
      </c>
      <c r="D94" s="141">
        <v>147450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3652661</v>
      </c>
    </row>
    <row r="102" spans="1:5" s="2" customFormat="1" x14ac:dyDescent="0.2">
      <c r="A102" s="272"/>
      <c r="B102" s="280" t="s">
        <v>4041</v>
      </c>
      <c r="C102" s="264">
        <v>91</v>
      </c>
      <c r="D102" s="141">
        <v>31696</v>
      </c>
    </row>
    <row r="103" spans="1:5" s="2" customFormat="1" x14ac:dyDescent="0.2">
      <c r="A103" s="272" t="s">
        <v>1181</v>
      </c>
      <c r="B103" s="280" t="s">
        <v>1365</v>
      </c>
      <c r="C103" s="264">
        <v>92</v>
      </c>
      <c r="D103" s="141">
        <v>3497684</v>
      </c>
    </row>
    <row r="104" spans="1:5" s="2" customFormat="1" x14ac:dyDescent="0.2">
      <c r="A104" s="272" t="s">
        <v>3033</v>
      </c>
      <c r="B104" s="280" t="s">
        <v>3034</v>
      </c>
      <c r="C104" s="264">
        <v>93</v>
      </c>
      <c r="D104" s="141">
        <v>123281</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Valentina Mirtić,mag.oec.</v>
      </c>
      <c r="B109" s="291"/>
      <c r="C109" s="293"/>
      <c r="D109" s="293"/>
      <c r="E109" s="291"/>
    </row>
    <row r="110" spans="1:5" s="292" customFormat="1" ht="15" customHeight="1" x14ac:dyDescent="0.2">
      <c r="A110" s="291" t="str">
        <f>IF(RefStr!H27="","Telefon za kontakt: _________________","Telefon za kontakt: " &amp; RefStr!H27)</f>
        <v>Telefon za kontakt: 014684401</v>
      </c>
      <c r="B110" s="291"/>
      <c r="E110" s="291"/>
    </row>
    <row r="111" spans="1:5" s="292" customFormat="1" ht="15" customHeight="1" x14ac:dyDescent="0.2">
      <c r="A111" s="291" t="str">
        <f>IF(RefStr!H33="","Odgovorna osoba: _____________________________","Odgovorna osoba: " &amp; RefStr!H33)</f>
        <v>Odgovorna osoba: Marinko Artuković, prim.dr.sc.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59" activePane="bottomLeft" state="frozen"/>
      <selection pane="bottomLeft" activeCell="C273" sqref="C273"/>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25798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Valentina Mirtić</cp:lastModifiedBy>
  <cp:lastPrinted>2019-02-05T07:54:14Z</cp:lastPrinted>
  <dcterms:created xsi:type="dcterms:W3CDTF">2001-11-21T09:32:18Z</dcterms:created>
  <dcterms:modified xsi:type="dcterms:W3CDTF">2019-02-05T07:55:17Z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